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/>
  <mc:AlternateContent xmlns:mc="http://schemas.openxmlformats.org/markup-compatibility/2006">
    <mc:Choice Requires="x15">
      <x15ac:absPath xmlns:x15ac="http://schemas.microsoft.com/office/spreadsheetml/2010/11/ac" url="Z:\skládka\Mesto Košice\cyklotrasy\Príprava SP\aktual\FINAL\"/>
    </mc:Choice>
  </mc:AlternateContent>
  <xr:revisionPtr revIDLastSave="0" documentId="8_{90D18296-23DF-45A8-8544-41A7F8969533}" xr6:coauthVersionLast="47" xr6:coauthVersionMax="47" xr10:uidLastSave="{00000000-0000-0000-0000-000000000000}"/>
  <bookViews>
    <workbookView xWindow="-28920" yWindow="-120" windowWidth="29040" windowHeight="15840" xr2:uid="{00000000-000D-0000-FFFF-FFFF00000000}"/>
  </bookViews>
  <sheets>
    <sheet name="Rekapitulácia stavby" sheetId="1" r:id="rId1"/>
    <sheet name="SO 001 - Komunikácie" sheetId="2" r:id="rId2"/>
    <sheet name="SO 001a - Sadové úpravy" sheetId="3" r:id="rId3"/>
  </sheets>
  <definedNames>
    <definedName name="_xlnm._FilterDatabase" localSheetId="1" hidden="1">'SO 001 - Komunikácie'!$C$141:$K$232</definedName>
    <definedName name="_xlnm._FilterDatabase" localSheetId="2" hidden="1">'SO 001a - Sadové úpravy'!$C$128:$K$148</definedName>
    <definedName name="_xlnm.Print_Titles" localSheetId="0">'Rekapitulácia stavby'!$92:$92</definedName>
    <definedName name="_xlnm.Print_Titles" localSheetId="1">'SO 001 - Komunikácie'!$141:$141</definedName>
    <definedName name="_xlnm.Print_Titles" localSheetId="2">'SO 001a - Sadové úpravy'!$128:$128</definedName>
    <definedName name="_xlnm.Print_Area" localSheetId="0">'Rekapitulácia stavby'!$D$4:$AO$76,'Rekapitulácia stavby'!$C$82:$AQ$104</definedName>
    <definedName name="_xlnm.Print_Area" localSheetId="1">'SO 001 - Komunikácie'!$C$4:$J$76,'SO 001 - Komunikácie'!$C$82:$J$123,'SO 001 - Komunikácie'!$C$129:$J$232</definedName>
    <definedName name="_xlnm.Print_Area" localSheetId="2">'SO 001a - Sadové úpravy'!$C$4:$J$76,'SO 001a - Sadové úpravy'!$C$82:$J$110,'SO 001a - Sadové úpravy'!$C$116:$J$148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39" i="3" l="1"/>
  <c r="J38" i="3"/>
  <c r="AY96" i="1"/>
  <c r="J37" i="3"/>
  <c r="AX96" i="1" s="1"/>
  <c r="BI148" i="3"/>
  <c r="BH148" i="3"/>
  <c r="BG148" i="3"/>
  <c r="BE148" i="3"/>
  <c r="T148" i="3"/>
  <c r="R148" i="3"/>
  <c r="P148" i="3"/>
  <c r="BI147" i="3"/>
  <c r="BH147" i="3"/>
  <c r="BG147" i="3"/>
  <c r="BE147" i="3"/>
  <c r="T147" i="3"/>
  <c r="R147" i="3"/>
  <c r="P147" i="3"/>
  <c r="BI146" i="3"/>
  <c r="BH146" i="3"/>
  <c r="BG146" i="3"/>
  <c r="BE146" i="3"/>
  <c r="T146" i="3"/>
  <c r="R146" i="3"/>
  <c r="P146" i="3"/>
  <c r="BI145" i="3"/>
  <c r="BH145" i="3"/>
  <c r="BG145" i="3"/>
  <c r="BE145" i="3"/>
  <c r="T145" i="3"/>
  <c r="R145" i="3"/>
  <c r="P145" i="3"/>
  <c r="BI144" i="3"/>
  <c r="BH144" i="3"/>
  <c r="BG144" i="3"/>
  <c r="BE144" i="3"/>
  <c r="T144" i="3"/>
  <c r="R144" i="3"/>
  <c r="P144" i="3"/>
  <c r="BI143" i="3"/>
  <c r="BH143" i="3"/>
  <c r="BG143" i="3"/>
  <c r="BE143" i="3"/>
  <c r="T143" i="3"/>
  <c r="R143" i="3"/>
  <c r="P143" i="3"/>
  <c r="BI142" i="3"/>
  <c r="BH142" i="3"/>
  <c r="BG142" i="3"/>
  <c r="BE142" i="3"/>
  <c r="T142" i="3"/>
  <c r="T141" i="3" s="1"/>
  <c r="R142" i="3"/>
  <c r="P142" i="3"/>
  <c r="BI140" i="3"/>
  <c r="BH140" i="3"/>
  <c r="BG140" i="3"/>
  <c r="BE140" i="3"/>
  <c r="T140" i="3"/>
  <c r="R140" i="3"/>
  <c r="P140" i="3"/>
  <c r="BI139" i="3"/>
  <c r="BH139" i="3"/>
  <c r="BG139" i="3"/>
  <c r="BE139" i="3"/>
  <c r="T139" i="3"/>
  <c r="R139" i="3"/>
  <c r="P139" i="3"/>
  <c r="BI138" i="3"/>
  <c r="BH138" i="3"/>
  <c r="BG138" i="3"/>
  <c r="BE138" i="3"/>
  <c r="T138" i="3"/>
  <c r="R138" i="3"/>
  <c r="P138" i="3"/>
  <c r="BI137" i="3"/>
  <c r="BH137" i="3"/>
  <c r="BG137" i="3"/>
  <c r="BE137" i="3"/>
  <c r="T137" i="3"/>
  <c r="R137" i="3"/>
  <c r="P137" i="3"/>
  <c r="BI136" i="3"/>
  <c r="BH136" i="3"/>
  <c r="BG136" i="3"/>
  <c r="BE136" i="3"/>
  <c r="T136" i="3"/>
  <c r="R136" i="3"/>
  <c r="P136" i="3"/>
  <c r="BI135" i="3"/>
  <c r="BH135" i="3"/>
  <c r="BG135" i="3"/>
  <c r="BE135" i="3"/>
  <c r="T135" i="3"/>
  <c r="R135" i="3"/>
  <c r="P135" i="3"/>
  <c r="BI134" i="3"/>
  <c r="BH134" i="3"/>
  <c r="BG134" i="3"/>
  <c r="BE134" i="3"/>
  <c r="T134" i="3"/>
  <c r="R134" i="3"/>
  <c r="P134" i="3"/>
  <c r="BI132" i="3"/>
  <c r="BH132" i="3"/>
  <c r="BG132" i="3"/>
  <c r="BE132" i="3"/>
  <c r="T132" i="3"/>
  <c r="R132" i="3"/>
  <c r="P132" i="3"/>
  <c r="BI131" i="3"/>
  <c r="BH131" i="3"/>
  <c r="BG131" i="3"/>
  <c r="BE131" i="3"/>
  <c r="T131" i="3"/>
  <c r="R131" i="3"/>
  <c r="P131" i="3"/>
  <c r="J126" i="3"/>
  <c r="F123" i="3"/>
  <c r="E121" i="3"/>
  <c r="BI108" i="3"/>
  <c r="BH108" i="3"/>
  <c r="BG108" i="3"/>
  <c r="BE108" i="3"/>
  <c r="BI107" i="3"/>
  <c r="BH107" i="3"/>
  <c r="BG107" i="3"/>
  <c r="BF107" i="3"/>
  <c r="BE107" i="3"/>
  <c r="BI106" i="3"/>
  <c r="BH106" i="3"/>
  <c r="BG106" i="3"/>
  <c r="BF106" i="3"/>
  <c r="BE106" i="3"/>
  <c r="BI105" i="3"/>
  <c r="BH105" i="3"/>
  <c r="BG105" i="3"/>
  <c r="BF105" i="3"/>
  <c r="BE105" i="3"/>
  <c r="BI104" i="3"/>
  <c r="BH104" i="3"/>
  <c r="BG104" i="3"/>
  <c r="BF104" i="3"/>
  <c r="BE104" i="3"/>
  <c r="BI103" i="3"/>
  <c r="BH103" i="3"/>
  <c r="BG103" i="3"/>
  <c r="BF103" i="3"/>
  <c r="BE103" i="3"/>
  <c r="J92" i="3"/>
  <c r="F89" i="3"/>
  <c r="E87" i="3"/>
  <c r="J21" i="3"/>
  <c r="E21" i="3"/>
  <c r="J125" i="3" s="1"/>
  <c r="J20" i="3"/>
  <c r="J18" i="3"/>
  <c r="E18" i="3"/>
  <c r="F92" i="3"/>
  <c r="J17" i="3"/>
  <c r="J15" i="3"/>
  <c r="E15" i="3"/>
  <c r="F91" i="3" s="1"/>
  <c r="J14" i="3"/>
  <c r="J12" i="3"/>
  <c r="J123" i="3"/>
  <c r="E7" i="3"/>
  <c r="E85" i="3" s="1"/>
  <c r="J39" i="2"/>
  <c r="J38" i="2"/>
  <c r="AY95" i="1" s="1"/>
  <c r="J37" i="2"/>
  <c r="AX95" i="1" s="1"/>
  <c r="BI232" i="2"/>
  <c r="BH232" i="2"/>
  <c r="BG232" i="2"/>
  <c r="BE232" i="2"/>
  <c r="T232" i="2"/>
  <c r="T231" i="2" s="1"/>
  <c r="R232" i="2"/>
  <c r="R231" i="2" s="1"/>
  <c r="P232" i="2"/>
  <c r="P231" i="2"/>
  <c r="BI230" i="2"/>
  <c r="BH230" i="2"/>
  <c r="BG230" i="2"/>
  <c r="BE230" i="2"/>
  <c r="T230" i="2"/>
  <c r="R230" i="2"/>
  <c r="P230" i="2"/>
  <c r="BI229" i="2"/>
  <c r="BH229" i="2"/>
  <c r="BG229" i="2"/>
  <c r="BE229" i="2"/>
  <c r="T229" i="2"/>
  <c r="R229" i="2"/>
  <c r="P229" i="2"/>
  <c r="BI227" i="2"/>
  <c r="BH227" i="2"/>
  <c r="BG227" i="2"/>
  <c r="BE227" i="2"/>
  <c r="T227" i="2"/>
  <c r="R227" i="2"/>
  <c r="P227" i="2"/>
  <c r="BI226" i="2"/>
  <c r="BH226" i="2"/>
  <c r="BG226" i="2"/>
  <c r="BE226" i="2"/>
  <c r="T226" i="2"/>
  <c r="R226" i="2"/>
  <c r="P226" i="2"/>
  <c r="BI225" i="2"/>
  <c r="BH225" i="2"/>
  <c r="BG225" i="2"/>
  <c r="BE225" i="2"/>
  <c r="T225" i="2"/>
  <c r="R225" i="2"/>
  <c r="P225" i="2"/>
  <c r="BI224" i="2"/>
  <c r="BH224" i="2"/>
  <c r="BG224" i="2"/>
  <c r="BE224" i="2"/>
  <c r="T224" i="2"/>
  <c r="R224" i="2"/>
  <c r="P224" i="2"/>
  <c r="BI223" i="2"/>
  <c r="BH223" i="2"/>
  <c r="BG223" i="2"/>
  <c r="BE223" i="2"/>
  <c r="T223" i="2"/>
  <c r="R223" i="2"/>
  <c r="P223" i="2"/>
  <c r="BI220" i="2"/>
  <c r="BH220" i="2"/>
  <c r="BG220" i="2"/>
  <c r="BE220" i="2"/>
  <c r="T220" i="2"/>
  <c r="T219" i="2"/>
  <c r="R220" i="2"/>
  <c r="R219" i="2" s="1"/>
  <c r="P220" i="2"/>
  <c r="P219" i="2"/>
  <c r="BI218" i="2"/>
  <c r="BH218" i="2"/>
  <c r="BG218" i="2"/>
  <c r="BE218" i="2"/>
  <c r="T218" i="2"/>
  <c r="R218" i="2"/>
  <c r="P218" i="2"/>
  <c r="BI217" i="2"/>
  <c r="BH217" i="2"/>
  <c r="BG217" i="2"/>
  <c r="BE217" i="2"/>
  <c r="T217" i="2"/>
  <c r="R217" i="2"/>
  <c r="P217" i="2"/>
  <c r="BI216" i="2"/>
  <c r="BH216" i="2"/>
  <c r="BG216" i="2"/>
  <c r="BE216" i="2"/>
  <c r="T216" i="2"/>
  <c r="R216" i="2"/>
  <c r="P216" i="2"/>
  <c r="BI215" i="2"/>
  <c r="BH215" i="2"/>
  <c r="BG215" i="2"/>
  <c r="BE215" i="2"/>
  <c r="T215" i="2"/>
  <c r="R215" i="2"/>
  <c r="P215" i="2"/>
  <c r="BI214" i="2"/>
  <c r="BH214" i="2"/>
  <c r="BG214" i="2"/>
  <c r="BE214" i="2"/>
  <c r="T214" i="2"/>
  <c r="R214" i="2"/>
  <c r="P214" i="2"/>
  <c r="BI211" i="2"/>
  <c r="BH211" i="2"/>
  <c r="BG211" i="2"/>
  <c r="BE211" i="2"/>
  <c r="T211" i="2"/>
  <c r="T210" i="2" s="1"/>
  <c r="R211" i="2"/>
  <c r="R210" i="2"/>
  <c r="P211" i="2"/>
  <c r="P210" i="2"/>
  <c r="BI209" i="2"/>
  <c r="BH209" i="2"/>
  <c r="BG209" i="2"/>
  <c r="BE209" i="2"/>
  <c r="T209" i="2"/>
  <c r="R209" i="2"/>
  <c r="P209" i="2"/>
  <c r="BI208" i="2"/>
  <c r="BH208" i="2"/>
  <c r="BG208" i="2"/>
  <c r="BE208" i="2"/>
  <c r="T208" i="2"/>
  <c r="R208" i="2"/>
  <c r="P208" i="2"/>
  <c r="BI207" i="2"/>
  <c r="BH207" i="2"/>
  <c r="BG207" i="2"/>
  <c r="BE207" i="2"/>
  <c r="T207" i="2"/>
  <c r="R207" i="2"/>
  <c r="P207" i="2"/>
  <c r="BI206" i="2"/>
  <c r="BH206" i="2"/>
  <c r="BG206" i="2"/>
  <c r="BE206" i="2"/>
  <c r="T206" i="2"/>
  <c r="R206" i="2"/>
  <c r="P206" i="2"/>
  <c r="BI205" i="2"/>
  <c r="BH205" i="2"/>
  <c r="BG205" i="2"/>
  <c r="BE205" i="2"/>
  <c r="T205" i="2"/>
  <c r="R205" i="2"/>
  <c r="P205" i="2"/>
  <c r="BI204" i="2"/>
  <c r="BH204" i="2"/>
  <c r="BG204" i="2"/>
  <c r="BE204" i="2"/>
  <c r="T204" i="2"/>
  <c r="R204" i="2"/>
  <c r="P204" i="2"/>
  <c r="BI203" i="2"/>
  <c r="BH203" i="2"/>
  <c r="BG203" i="2"/>
  <c r="BE203" i="2"/>
  <c r="T203" i="2"/>
  <c r="R203" i="2"/>
  <c r="P203" i="2"/>
  <c r="BI202" i="2"/>
  <c r="BH202" i="2"/>
  <c r="BG202" i="2"/>
  <c r="BE202" i="2"/>
  <c r="T202" i="2"/>
  <c r="R202" i="2"/>
  <c r="P202" i="2"/>
  <c r="BI201" i="2"/>
  <c r="BH201" i="2"/>
  <c r="BG201" i="2"/>
  <c r="BE201" i="2"/>
  <c r="T201" i="2"/>
  <c r="R201" i="2"/>
  <c r="P201" i="2"/>
  <c r="BI200" i="2"/>
  <c r="BH200" i="2"/>
  <c r="BG200" i="2"/>
  <c r="BE200" i="2"/>
  <c r="T200" i="2"/>
  <c r="R200" i="2"/>
  <c r="P200" i="2"/>
  <c r="BI199" i="2"/>
  <c r="BH199" i="2"/>
  <c r="BG199" i="2"/>
  <c r="BE199" i="2"/>
  <c r="T199" i="2"/>
  <c r="R199" i="2"/>
  <c r="P199" i="2"/>
  <c r="BI198" i="2"/>
  <c r="BH198" i="2"/>
  <c r="BG198" i="2"/>
  <c r="BE198" i="2"/>
  <c r="T198" i="2"/>
  <c r="R198" i="2"/>
  <c r="P198" i="2"/>
  <c r="BI197" i="2"/>
  <c r="BH197" i="2"/>
  <c r="BG197" i="2"/>
  <c r="BE197" i="2"/>
  <c r="T197" i="2"/>
  <c r="R197" i="2"/>
  <c r="P197" i="2"/>
  <c r="BI196" i="2"/>
  <c r="BH196" i="2"/>
  <c r="BG196" i="2"/>
  <c r="BE196" i="2"/>
  <c r="T196" i="2"/>
  <c r="R196" i="2"/>
  <c r="P196" i="2"/>
  <c r="BI195" i="2"/>
  <c r="BH195" i="2"/>
  <c r="BG195" i="2"/>
  <c r="BE195" i="2"/>
  <c r="T195" i="2"/>
  <c r="R195" i="2"/>
  <c r="P195" i="2"/>
  <c r="BI194" i="2"/>
  <c r="BH194" i="2"/>
  <c r="BG194" i="2"/>
  <c r="BE194" i="2"/>
  <c r="T194" i="2"/>
  <c r="R194" i="2"/>
  <c r="P194" i="2"/>
  <c r="BI192" i="2"/>
  <c r="BH192" i="2"/>
  <c r="BG192" i="2"/>
  <c r="BE192" i="2"/>
  <c r="T192" i="2"/>
  <c r="T191" i="2"/>
  <c r="R192" i="2"/>
  <c r="R191" i="2"/>
  <c r="P192" i="2"/>
  <c r="P191" i="2"/>
  <c r="BI190" i="2"/>
  <c r="BH190" i="2"/>
  <c r="BG190" i="2"/>
  <c r="BE190" i="2"/>
  <c r="T190" i="2"/>
  <c r="R190" i="2"/>
  <c r="P190" i="2"/>
  <c r="BI189" i="2"/>
  <c r="BH189" i="2"/>
  <c r="BG189" i="2"/>
  <c r="BE189" i="2"/>
  <c r="T189" i="2"/>
  <c r="R189" i="2"/>
  <c r="P189" i="2"/>
  <c r="BI188" i="2"/>
  <c r="BH188" i="2"/>
  <c r="BG188" i="2"/>
  <c r="BE188" i="2"/>
  <c r="T188" i="2"/>
  <c r="R188" i="2"/>
  <c r="P188" i="2"/>
  <c r="BI187" i="2"/>
  <c r="BH187" i="2"/>
  <c r="BG187" i="2"/>
  <c r="BE187" i="2"/>
  <c r="T187" i="2"/>
  <c r="R187" i="2"/>
  <c r="P187" i="2"/>
  <c r="BI186" i="2"/>
  <c r="BH186" i="2"/>
  <c r="BG186" i="2"/>
  <c r="BE186" i="2"/>
  <c r="T186" i="2"/>
  <c r="R186" i="2"/>
  <c r="P186" i="2"/>
  <c r="BI185" i="2"/>
  <c r="BH185" i="2"/>
  <c r="BG185" i="2"/>
  <c r="BE185" i="2"/>
  <c r="T185" i="2"/>
  <c r="R185" i="2"/>
  <c r="P185" i="2"/>
  <c r="BI184" i="2"/>
  <c r="BH184" i="2"/>
  <c r="BG184" i="2"/>
  <c r="BE184" i="2"/>
  <c r="T184" i="2"/>
  <c r="R184" i="2"/>
  <c r="P184" i="2"/>
  <c r="BI183" i="2"/>
  <c r="BH183" i="2"/>
  <c r="BG183" i="2"/>
  <c r="BE183" i="2"/>
  <c r="T183" i="2"/>
  <c r="R183" i="2"/>
  <c r="P183" i="2"/>
  <c r="BI182" i="2"/>
  <c r="BH182" i="2"/>
  <c r="BG182" i="2"/>
  <c r="BE182" i="2"/>
  <c r="T182" i="2"/>
  <c r="R182" i="2"/>
  <c r="P182" i="2"/>
  <c r="BI181" i="2"/>
  <c r="BH181" i="2"/>
  <c r="BG181" i="2"/>
  <c r="BE181" i="2"/>
  <c r="T181" i="2"/>
  <c r="R181" i="2"/>
  <c r="P181" i="2"/>
  <c r="BI180" i="2"/>
  <c r="BH180" i="2"/>
  <c r="BG180" i="2"/>
  <c r="BE180" i="2"/>
  <c r="T180" i="2"/>
  <c r="R180" i="2"/>
  <c r="P180" i="2"/>
  <c r="BI179" i="2"/>
  <c r="BH179" i="2"/>
  <c r="BG179" i="2"/>
  <c r="BE179" i="2"/>
  <c r="T179" i="2"/>
  <c r="R179" i="2"/>
  <c r="P179" i="2"/>
  <c r="BI178" i="2"/>
  <c r="BH178" i="2"/>
  <c r="BG178" i="2"/>
  <c r="BE178" i="2"/>
  <c r="T178" i="2"/>
  <c r="R178" i="2"/>
  <c r="P178" i="2"/>
  <c r="BI177" i="2"/>
  <c r="BH177" i="2"/>
  <c r="BG177" i="2"/>
  <c r="BE177" i="2"/>
  <c r="T177" i="2"/>
  <c r="R177" i="2"/>
  <c r="P177" i="2"/>
  <c r="BI176" i="2"/>
  <c r="BH176" i="2"/>
  <c r="BG176" i="2"/>
  <c r="BE176" i="2"/>
  <c r="T176" i="2"/>
  <c r="R176" i="2"/>
  <c r="P176" i="2"/>
  <c r="BI174" i="2"/>
  <c r="BH174" i="2"/>
  <c r="BG174" i="2"/>
  <c r="BE174" i="2"/>
  <c r="T174" i="2"/>
  <c r="T173" i="2" s="1"/>
  <c r="R174" i="2"/>
  <c r="R173" i="2"/>
  <c r="P174" i="2"/>
  <c r="P173" i="2" s="1"/>
  <c r="BI172" i="2"/>
  <c r="BH172" i="2"/>
  <c r="BG172" i="2"/>
  <c r="BE172" i="2"/>
  <c r="T172" i="2"/>
  <c r="R172" i="2"/>
  <c r="P172" i="2"/>
  <c r="BI171" i="2"/>
  <c r="BH171" i="2"/>
  <c r="BG171" i="2"/>
  <c r="BE171" i="2"/>
  <c r="T171" i="2"/>
  <c r="R171" i="2"/>
  <c r="P171" i="2"/>
  <c r="BI170" i="2"/>
  <c r="BH170" i="2"/>
  <c r="BG170" i="2"/>
  <c r="BE170" i="2"/>
  <c r="T170" i="2"/>
  <c r="R170" i="2"/>
  <c r="P170" i="2"/>
  <c r="BI169" i="2"/>
  <c r="BH169" i="2"/>
  <c r="BG169" i="2"/>
  <c r="BE169" i="2"/>
  <c r="T169" i="2"/>
  <c r="R169" i="2"/>
  <c r="P169" i="2"/>
  <c r="BI168" i="2"/>
  <c r="BH168" i="2"/>
  <c r="BG168" i="2"/>
  <c r="BE168" i="2"/>
  <c r="T168" i="2"/>
  <c r="R168" i="2"/>
  <c r="P168" i="2"/>
  <c r="BI167" i="2"/>
  <c r="BH167" i="2"/>
  <c r="BG167" i="2"/>
  <c r="BE167" i="2"/>
  <c r="T167" i="2"/>
  <c r="R167" i="2"/>
  <c r="P167" i="2"/>
  <c r="BI166" i="2"/>
  <c r="BH166" i="2"/>
  <c r="BG166" i="2"/>
  <c r="BE166" i="2"/>
  <c r="T166" i="2"/>
  <c r="R166" i="2"/>
  <c r="P166" i="2"/>
  <c r="BI165" i="2"/>
  <c r="BH165" i="2"/>
  <c r="BG165" i="2"/>
  <c r="BE165" i="2"/>
  <c r="T165" i="2"/>
  <c r="R165" i="2"/>
  <c r="P165" i="2"/>
  <c r="BI164" i="2"/>
  <c r="BH164" i="2"/>
  <c r="BG164" i="2"/>
  <c r="BE164" i="2"/>
  <c r="T164" i="2"/>
  <c r="R164" i="2"/>
  <c r="P164" i="2"/>
  <c r="BI162" i="2"/>
  <c r="BH162" i="2"/>
  <c r="BG162" i="2"/>
  <c r="BE162" i="2"/>
  <c r="T162" i="2"/>
  <c r="T161" i="2"/>
  <c r="R162" i="2"/>
  <c r="R161" i="2" s="1"/>
  <c r="P162" i="2"/>
  <c r="P161" i="2"/>
  <c r="BI160" i="2"/>
  <c r="BH160" i="2"/>
  <c r="BG160" i="2"/>
  <c r="BE160" i="2"/>
  <c r="T160" i="2"/>
  <c r="R160" i="2"/>
  <c r="P160" i="2"/>
  <c r="BI159" i="2"/>
  <c r="BH159" i="2"/>
  <c r="BG159" i="2"/>
  <c r="BE159" i="2"/>
  <c r="T159" i="2"/>
  <c r="R159" i="2"/>
  <c r="P159" i="2"/>
  <c r="BI158" i="2"/>
  <c r="BH158" i="2"/>
  <c r="BG158" i="2"/>
  <c r="BE158" i="2"/>
  <c r="T158" i="2"/>
  <c r="R158" i="2"/>
  <c r="P158" i="2"/>
  <c r="BI157" i="2"/>
  <c r="BH157" i="2"/>
  <c r="BG157" i="2"/>
  <c r="BE157" i="2"/>
  <c r="T157" i="2"/>
  <c r="R157" i="2"/>
  <c r="P157" i="2"/>
  <c r="BI156" i="2"/>
  <c r="BH156" i="2"/>
  <c r="BG156" i="2"/>
  <c r="BE156" i="2"/>
  <c r="T156" i="2"/>
  <c r="R156" i="2"/>
  <c r="P156" i="2"/>
  <c r="BI155" i="2"/>
  <c r="BH155" i="2"/>
  <c r="BG155" i="2"/>
  <c r="BE155" i="2"/>
  <c r="T155" i="2"/>
  <c r="R155" i="2"/>
  <c r="P155" i="2"/>
  <c r="BI154" i="2"/>
  <c r="BH154" i="2"/>
  <c r="BG154" i="2"/>
  <c r="BE154" i="2"/>
  <c r="T154" i="2"/>
  <c r="R154" i="2"/>
  <c r="P154" i="2"/>
  <c r="BI153" i="2"/>
  <c r="BH153" i="2"/>
  <c r="BG153" i="2"/>
  <c r="BE153" i="2"/>
  <c r="T153" i="2"/>
  <c r="R153" i="2"/>
  <c r="P153" i="2"/>
  <c r="BI152" i="2"/>
  <c r="BH152" i="2"/>
  <c r="BG152" i="2"/>
  <c r="BE152" i="2"/>
  <c r="T152" i="2"/>
  <c r="R152" i="2"/>
  <c r="P152" i="2"/>
  <c r="BI151" i="2"/>
  <c r="BH151" i="2"/>
  <c r="BG151" i="2"/>
  <c r="BE151" i="2"/>
  <c r="T151" i="2"/>
  <c r="R151" i="2"/>
  <c r="P151" i="2"/>
  <c r="BI150" i="2"/>
  <c r="BH150" i="2"/>
  <c r="BG150" i="2"/>
  <c r="BE150" i="2"/>
  <c r="T150" i="2"/>
  <c r="R150" i="2"/>
  <c r="P150" i="2"/>
  <c r="BI149" i="2"/>
  <c r="BH149" i="2"/>
  <c r="BG149" i="2"/>
  <c r="BE149" i="2"/>
  <c r="T149" i="2"/>
  <c r="R149" i="2"/>
  <c r="P149" i="2"/>
  <c r="BI148" i="2"/>
  <c r="BH148" i="2"/>
  <c r="BG148" i="2"/>
  <c r="BE148" i="2"/>
  <c r="T148" i="2"/>
  <c r="R148" i="2"/>
  <c r="P148" i="2"/>
  <c r="BI147" i="2"/>
  <c r="BH147" i="2"/>
  <c r="BG147" i="2"/>
  <c r="BE147" i="2"/>
  <c r="T147" i="2"/>
  <c r="R147" i="2"/>
  <c r="P147" i="2"/>
  <c r="BI146" i="2"/>
  <c r="BH146" i="2"/>
  <c r="BG146" i="2"/>
  <c r="BE146" i="2"/>
  <c r="T146" i="2"/>
  <c r="R146" i="2"/>
  <c r="P146" i="2"/>
  <c r="BI145" i="2"/>
  <c r="BH145" i="2"/>
  <c r="BG145" i="2"/>
  <c r="BE145" i="2"/>
  <c r="T145" i="2"/>
  <c r="R145" i="2"/>
  <c r="P145" i="2"/>
  <c r="F136" i="2"/>
  <c r="E134" i="2"/>
  <c r="BI121" i="2"/>
  <c r="BH121" i="2"/>
  <c r="BG121" i="2"/>
  <c r="BE121" i="2"/>
  <c r="BI120" i="2"/>
  <c r="BH120" i="2"/>
  <c r="BG120" i="2"/>
  <c r="BF120" i="2"/>
  <c r="BE120" i="2"/>
  <c r="BI119" i="2"/>
  <c r="BH119" i="2"/>
  <c r="BG119" i="2"/>
  <c r="BF119" i="2"/>
  <c r="BE119" i="2"/>
  <c r="BI118" i="2"/>
  <c r="BH118" i="2"/>
  <c r="BG118" i="2"/>
  <c r="BF118" i="2"/>
  <c r="BE118" i="2"/>
  <c r="BI117" i="2"/>
  <c r="BH117" i="2"/>
  <c r="BG117" i="2"/>
  <c r="BF117" i="2"/>
  <c r="BE117" i="2"/>
  <c r="BI116" i="2"/>
  <c r="BH116" i="2"/>
  <c r="BG116" i="2"/>
  <c r="BF116" i="2"/>
  <c r="BE116" i="2"/>
  <c r="F89" i="2"/>
  <c r="E87" i="2"/>
  <c r="J24" i="2"/>
  <c r="E24" i="2"/>
  <c r="J92" i="2"/>
  <c r="J23" i="2"/>
  <c r="J21" i="2"/>
  <c r="E21" i="2"/>
  <c r="J91" i="2"/>
  <c r="J20" i="2"/>
  <c r="J18" i="2"/>
  <c r="E18" i="2"/>
  <c r="F92" i="2"/>
  <c r="J17" i="2"/>
  <c r="J15" i="2"/>
  <c r="E15" i="2"/>
  <c r="F138" i="2"/>
  <c r="J14" i="2"/>
  <c r="J12" i="2"/>
  <c r="J136" i="2" s="1"/>
  <c r="E7" i="2"/>
  <c r="E132" i="2"/>
  <c r="CK102" i="1"/>
  <c r="CJ102" i="1"/>
  <c r="CI102" i="1"/>
  <c r="CH102" i="1"/>
  <c r="CG102" i="1"/>
  <c r="CF102" i="1"/>
  <c r="BZ102" i="1"/>
  <c r="CE102" i="1"/>
  <c r="CK101" i="1"/>
  <c r="CJ101" i="1"/>
  <c r="CI101" i="1"/>
  <c r="CH101" i="1"/>
  <c r="CG101" i="1"/>
  <c r="CF101" i="1"/>
  <c r="BZ101" i="1"/>
  <c r="CE101" i="1"/>
  <c r="CK100" i="1"/>
  <c r="CJ100" i="1"/>
  <c r="CI100" i="1"/>
  <c r="CH100" i="1"/>
  <c r="CG100" i="1"/>
  <c r="CF100" i="1"/>
  <c r="BZ100" i="1"/>
  <c r="CE100" i="1"/>
  <c r="CK99" i="1"/>
  <c r="CJ99" i="1"/>
  <c r="CI99" i="1"/>
  <c r="CH99" i="1"/>
  <c r="CG99" i="1"/>
  <c r="CF99" i="1"/>
  <c r="BZ99" i="1"/>
  <c r="CE99" i="1"/>
  <c r="L90" i="1"/>
  <c r="AM90" i="1"/>
  <c r="AM89" i="1"/>
  <c r="L89" i="1"/>
  <c r="AM87" i="1"/>
  <c r="L87" i="1"/>
  <c r="L85" i="1"/>
  <c r="L84" i="1"/>
  <c r="BK230" i="2"/>
  <c r="J227" i="2"/>
  <c r="J225" i="2"/>
  <c r="J220" i="2"/>
  <c r="BK214" i="2"/>
  <c r="J201" i="2"/>
  <c r="J189" i="2"/>
  <c r="J180" i="2"/>
  <c r="BK172" i="2"/>
  <c r="BK167" i="2"/>
  <c r="BK156" i="2"/>
  <c r="J152" i="2"/>
  <c r="J224" i="2"/>
  <c r="J215" i="2"/>
  <c r="J208" i="2"/>
  <c r="J203" i="2"/>
  <c r="J198" i="2"/>
  <c r="J188" i="2"/>
  <c r="BK180" i="2"/>
  <c r="J162" i="2"/>
  <c r="BK155" i="2"/>
  <c r="J149" i="2"/>
  <c r="BK217" i="2"/>
  <c r="J207" i="2"/>
  <c r="J202" i="2"/>
  <c r="BK198" i="2"/>
  <c r="J192" i="2"/>
  <c r="BK188" i="2"/>
  <c r="BK176" i="2"/>
  <c r="BK166" i="2"/>
  <c r="J158" i="2"/>
  <c r="BK149" i="2"/>
  <c r="BK192" i="2"/>
  <c r="BK183" i="2"/>
  <c r="J177" i="2"/>
  <c r="J170" i="2"/>
  <c r="BK160" i="2"/>
  <c r="BK147" i="2"/>
  <c r="J139" i="3"/>
  <c r="BK138" i="3"/>
  <c r="BK132" i="3"/>
  <c r="BK145" i="3"/>
  <c r="BK139" i="3"/>
  <c r="BK148" i="3"/>
  <c r="J143" i="3"/>
  <c r="J136" i="3"/>
  <c r="J232" i="2"/>
  <c r="BK227" i="2"/>
  <c r="BK225" i="2"/>
  <c r="J217" i="2"/>
  <c r="BK207" i="2"/>
  <c r="J195" i="2"/>
  <c r="J186" i="2"/>
  <c r="BK179" i="2"/>
  <c r="J171" i="2"/>
  <c r="BK165" i="2"/>
  <c r="BK153" i="2"/>
  <c r="J148" i="2"/>
  <c r="BK218" i="2"/>
  <c r="J214" i="2"/>
  <c r="J206" i="2"/>
  <c r="BK202" i="2"/>
  <c r="J197" i="2"/>
  <c r="J187" i="2"/>
  <c r="BK182" i="2"/>
  <c r="BK169" i="2"/>
  <c r="J154" i="2"/>
  <c r="BK145" i="2"/>
  <c r="J218" i="2"/>
  <c r="BK209" i="2"/>
  <c r="BK205" i="2"/>
  <c r="BK199" i="2"/>
  <c r="BK195" i="2"/>
  <c r="BK185" i="2"/>
  <c r="BK170" i="2"/>
  <c r="J164" i="2"/>
  <c r="J157" i="2"/>
  <c r="BK148" i="2"/>
  <c r="J190" i="2"/>
  <c r="J179" i="2"/>
  <c r="BK174" i="2"/>
  <c r="BK164" i="2"/>
  <c r="BK152" i="2"/>
  <c r="J147" i="3"/>
  <c r="J137" i="3"/>
  <c r="BK137" i="3"/>
  <c r="J131" i="3"/>
  <c r="BK143" i="3"/>
  <c r="BK134" i="3"/>
  <c r="J146" i="3"/>
  <c r="J142" i="3"/>
  <c r="J134" i="3"/>
  <c r="BK232" i="2"/>
  <c r="J229" i="2"/>
  <c r="J226" i="2"/>
  <c r="J223" i="2"/>
  <c r="BK215" i="2"/>
  <c r="BK203" i="2"/>
  <c r="BK194" i="2"/>
  <c r="J185" i="2"/>
  <c r="J178" i="2"/>
  <c r="J166" i="2"/>
  <c r="BK154" i="2"/>
  <c r="BK150" i="2"/>
  <c r="BK220" i="2"/>
  <c r="BK211" i="2"/>
  <c r="J205" i="2"/>
  <c r="BK201" i="2"/>
  <c r="J196" i="2"/>
  <c r="BK186" i="2"/>
  <c r="J174" i="2"/>
  <c r="BK159" i="2"/>
  <c r="BK151" i="2"/>
  <c r="J147" i="2"/>
  <c r="BK223" i="2"/>
  <c r="BK216" i="2"/>
  <c r="BK206" i="2"/>
  <c r="J200" i="2"/>
  <c r="BK196" i="2"/>
  <c r="BK190" i="2"/>
  <c r="BK184" i="2"/>
  <c r="BK168" i="2"/>
  <c r="J159" i="2"/>
  <c r="J153" i="2"/>
  <c r="J211" i="2"/>
  <c r="J184" i="2"/>
  <c r="BK178" i="2"/>
  <c r="J172" i="2"/>
  <c r="J165" i="2"/>
  <c r="J155" i="2"/>
  <c r="BK144" i="3"/>
  <c r="J132" i="3"/>
  <c r="J145" i="3"/>
  <c r="J135" i="3"/>
  <c r="BK147" i="3"/>
  <c r="BK142" i="3"/>
  <c r="BK131" i="3"/>
  <c r="J144" i="3"/>
  <c r="J138" i="3"/>
  <c r="J230" i="2"/>
  <c r="BK229" i="2"/>
  <c r="BK226" i="2"/>
  <c r="BK224" i="2"/>
  <c r="BK208" i="2"/>
  <c r="J199" i="2"/>
  <c r="BK187" i="2"/>
  <c r="J182" i="2"/>
  <c r="BK177" i="2"/>
  <c r="J169" i="2"/>
  <c r="BK162" i="2"/>
  <c r="J151" i="2"/>
  <c r="J146" i="2"/>
  <c r="J216" i="2"/>
  <c r="J209" i="2"/>
  <c r="BK204" i="2"/>
  <c r="BK200" i="2"/>
  <c r="J194" i="2"/>
  <c r="J183" i="2"/>
  <c r="BK171" i="2"/>
  <c r="BK157" i="2"/>
  <c r="J150" i="2"/>
  <c r="AS94" i="1"/>
  <c r="J204" i="2"/>
  <c r="BK197" i="2"/>
  <c r="BK189" i="2"/>
  <c r="BK181" i="2"/>
  <c r="J167" i="2"/>
  <c r="J160" i="2"/>
  <c r="J156" i="2"/>
  <c r="BK146" i="2"/>
  <c r="J181" i="2"/>
  <c r="J176" i="2"/>
  <c r="J168" i="2"/>
  <c r="BK158" i="2"/>
  <c r="J145" i="2"/>
  <c r="BK140" i="3"/>
  <c r="J148" i="3"/>
  <c r="BK136" i="3"/>
  <c r="BK146" i="3"/>
  <c r="J140" i="3"/>
  <c r="BK135" i="3"/>
  <c r="T144" i="2" l="1"/>
  <c r="P163" i="2"/>
  <c r="P175" i="2"/>
  <c r="T193" i="2"/>
  <c r="P213" i="2"/>
  <c r="P212" i="2" s="1"/>
  <c r="P222" i="2"/>
  <c r="P228" i="2"/>
  <c r="R133" i="3"/>
  <c r="P144" i="2"/>
  <c r="T163" i="2"/>
  <c r="R175" i="2"/>
  <c r="BK193" i="2"/>
  <c r="J193" i="2"/>
  <c r="J104" i="2" s="1"/>
  <c r="T213" i="2"/>
  <c r="T212" i="2" s="1"/>
  <c r="R222" i="2"/>
  <c r="R221" i="2" s="1"/>
  <c r="R142" i="2" s="1"/>
  <c r="R228" i="2"/>
  <c r="P133" i="3"/>
  <c r="P130" i="3"/>
  <c r="P129" i="3" s="1"/>
  <c r="AU96" i="1" s="1"/>
  <c r="T133" i="3"/>
  <c r="T130" i="3"/>
  <c r="T129" i="3" s="1"/>
  <c r="P141" i="3"/>
  <c r="BK144" i="2"/>
  <c r="J144" i="2"/>
  <c r="J98" i="2" s="1"/>
  <c r="R163" i="2"/>
  <c r="BK175" i="2"/>
  <c r="J175" i="2"/>
  <c r="J102" i="2" s="1"/>
  <c r="R193" i="2"/>
  <c r="BK213" i="2"/>
  <c r="BK212" i="2"/>
  <c r="J212" i="2" s="1"/>
  <c r="J106" i="2" s="1"/>
  <c r="T222" i="2"/>
  <c r="BK228" i="2"/>
  <c r="J228" i="2" s="1"/>
  <c r="J111" i="2" s="1"/>
  <c r="BK133" i="3"/>
  <c r="BK130" i="3" s="1"/>
  <c r="BK129" i="3" s="1"/>
  <c r="J129" i="3" s="1"/>
  <c r="J96" i="3" s="1"/>
  <c r="J133" i="3"/>
  <c r="J98" i="3" s="1"/>
  <c r="BK141" i="3"/>
  <c r="J141" i="3"/>
  <c r="J99" i="3"/>
  <c r="R141" i="3"/>
  <c r="R130" i="3" s="1"/>
  <c r="R129" i="3" s="1"/>
  <c r="R144" i="2"/>
  <c r="R143" i="2"/>
  <c r="BK163" i="2"/>
  <c r="J163" i="2"/>
  <c r="J100" i="2"/>
  <c r="T175" i="2"/>
  <c r="P193" i="2"/>
  <c r="R213" i="2"/>
  <c r="R212" i="2"/>
  <c r="BK222" i="2"/>
  <c r="J222" i="2" s="1"/>
  <c r="J110" i="2" s="1"/>
  <c r="T228" i="2"/>
  <c r="BK173" i="2"/>
  <c r="J173" i="2" s="1"/>
  <c r="J101" i="2" s="1"/>
  <c r="BK219" i="2"/>
  <c r="J219" i="2"/>
  <c r="J108" i="2" s="1"/>
  <c r="BK161" i="2"/>
  <c r="J161" i="2"/>
  <c r="J99" i="2" s="1"/>
  <c r="BK191" i="2"/>
  <c r="J191" i="2"/>
  <c r="J103" i="2"/>
  <c r="BK231" i="2"/>
  <c r="J231" i="2" s="1"/>
  <c r="J112" i="2" s="1"/>
  <c r="BK210" i="2"/>
  <c r="J210" i="2" s="1"/>
  <c r="J105" i="2" s="1"/>
  <c r="J91" i="3"/>
  <c r="F126" i="3"/>
  <c r="BF131" i="3"/>
  <c r="BF132" i="3"/>
  <c r="BF134" i="3"/>
  <c r="BF135" i="3"/>
  <c r="BF137" i="3"/>
  <c r="BF142" i="3"/>
  <c r="J213" i="2"/>
  <c r="J107" i="2"/>
  <c r="J89" i="3"/>
  <c r="E119" i="3"/>
  <c r="BF136" i="3"/>
  <c r="BF140" i="3"/>
  <c r="BF144" i="3"/>
  <c r="BF146" i="3"/>
  <c r="F125" i="3"/>
  <c r="BF145" i="3"/>
  <c r="BF138" i="3"/>
  <c r="BF139" i="3"/>
  <c r="BF143" i="3"/>
  <c r="BF147" i="3"/>
  <c r="BF148" i="3"/>
  <c r="F139" i="2"/>
  <c r="BF150" i="2"/>
  <c r="BF154" i="2"/>
  <c r="BF155" i="2"/>
  <c r="BF157" i="2"/>
  <c r="BF167" i="2"/>
  <c r="BF169" i="2"/>
  <c r="BF171" i="2"/>
  <c r="BF180" i="2"/>
  <c r="BF183" i="2"/>
  <c r="BF185" i="2"/>
  <c r="BF189" i="2"/>
  <c r="J138" i="2"/>
  <c r="J139" i="2"/>
  <c r="BF145" i="2"/>
  <c r="BF152" i="2"/>
  <c r="BF156" i="2"/>
  <c r="BF158" i="2"/>
  <c r="BF162" i="2"/>
  <c r="BF179" i="2"/>
  <c r="BF192" i="2"/>
  <c r="BF200" i="2"/>
  <c r="BF202" i="2"/>
  <c r="BF208" i="2"/>
  <c r="BF211" i="2"/>
  <c r="BF218" i="2"/>
  <c r="E85" i="2"/>
  <c r="F91" i="2"/>
  <c r="BF146" i="2"/>
  <c r="BF149" i="2"/>
  <c r="BF160" i="2"/>
  <c r="BF164" i="2"/>
  <c r="BF172" i="2"/>
  <c r="BF176" i="2"/>
  <c r="BF178" i="2"/>
  <c r="BF182" i="2"/>
  <c r="BF186" i="2"/>
  <c r="BF187" i="2"/>
  <c r="BF194" i="2"/>
  <c r="BF198" i="2"/>
  <c r="BF206" i="2"/>
  <c r="BF207" i="2"/>
  <c r="BF214" i="2"/>
  <c r="BF220" i="2"/>
  <c r="BF223" i="2"/>
  <c r="J89" i="2"/>
  <c r="BF147" i="2"/>
  <c r="BF148" i="2"/>
  <c r="BF151" i="2"/>
  <c r="BF153" i="2"/>
  <c r="BF159" i="2"/>
  <c r="BF165" i="2"/>
  <c r="BF166" i="2"/>
  <c r="BF168" i="2"/>
  <c r="BF170" i="2"/>
  <c r="BF174" i="2"/>
  <c r="BF177" i="2"/>
  <c r="BF181" i="2"/>
  <c r="BF184" i="2"/>
  <c r="BF188" i="2"/>
  <c r="BF190" i="2"/>
  <c r="BF195" i="2"/>
  <c r="BF196" i="2"/>
  <c r="BF197" i="2"/>
  <c r="BF199" i="2"/>
  <c r="BF201" i="2"/>
  <c r="BF203" i="2"/>
  <c r="BF204" i="2"/>
  <c r="BF205" i="2"/>
  <c r="BF209" i="2"/>
  <c r="BF215" i="2"/>
  <c r="BF216" i="2"/>
  <c r="BF217" i="2"/>
  <c r="BF224" i="2"/>
  <c r="BF225" i="2"/>
  <c r="BF226" i="2"/>
  <c r="BF227" i="2"/>
  <c r="BF229" i="2"/>
  <c r="BF230" i="2"/>
  <c r="BF232" i="2"/>
  <c r="F35" i="3"/>
  <c r="AZ96" i="1" s="1"/>
  <c r="F39" i="2"/>
  <c r="BD95" i="1" s="1"/>
  <c r="F38" i="2"/>
  <c r="BC95" i="1" s="1"/>
  <c r="F35" i="2"/>
  <c r="AZ95" i="1"/>
  <c r="AZ94" i="1" s="1"/>
  <c r="F38" i="3"/>
  <c r="BC96" i="1"/>
  <c r="J35" i="3"/>
  <c r="AV96" i="1" s="1"/>
  <c r="J35" i="2"/>
  <c r="AV95" i="1" s="1"/>
  <c r="F39" i="3"/>
  <c r="BD96" i="1" s="1"/>
  <c r="F37" i="3"/>
  <c r="BB96" i="1"/>
  <c r="F37" i="2"/>
  <c r="BB95" i="1" s="1"/>
  <c r="BB94" i="1" s="1"/>
  <c r="AX94" i="1" s="1"/>
  <c r="J30" i="3" l="1"/>
  <c r="J108" i="3" s="1"/>
  <c r="J102" i="3" s="1"/>
  <c r="J110" i="3" s="1"/>
  <c r="P221" i="2"/>
  <c r="T221" i="2"/>
  <c r="P143" i="2"/>
  <c r="P142" i="2" s="1"/>
  <c r="AU95" i="1" s="1"/>
  <c r="AU94" i="1" s="1"/>
  <c r="T143" i="2"/>
  <c r="T142" i="2" s="1"/>
  <c r="BK143" i="2"/>
  <c r="J143" i="2" s="1"/>
  <c r="J97" i="2" s="1"/>
  <c r="J130" i="3"/>
  <c r="J97" i="3"/>
  <c r="BK221" i="2"/>
  <c r="J221" i="2"/>
  <c r="J109" i="2" s="1"/>
  <c r="J31" i="3"/>
  <c r="BF108" i="3"/>
  <c r="F36" i="3" s="1"/>
  <c r="BA96" i="1" s="1"/>
  <c r="BD94" i="1"/>
  <c r="W36" i="1"/>
  <c r="BC94" i="1"/>
  <c r="W35" i="1" s="1"/>
  <c r="J32" i="3"/>
  <c r="AG96" i="1" s="1"/>
  <c r="AV94" i="1"/>
  <c r="W34" i="1"/>
  <c r="BK142" i="2" l="1"/>
  <c r="J142" i="2"/>
  <c r="J96" i="2"/>
  <c r="J30" i="2"/>
  <c r="AY94" i="1"/>
  <c r="J121" i="2"/>
  <c r="BF121" i="2"/>
  <c r="F36" i="2" s="1"/>
  <c r="BA95" i="1" s="1"/>
  <c r="BA94" i="1" s="1"/>
  <c r="W33" i="1" s="1"/>
  <c r="J36" i="3"/>
  <c r="AW96" i="1" s="1"/>
  <c r="AT96" i="1" s="1"/>
  <c r="J41" i="3" l="1"/>
  <c r="AN96" i="1"/>
  <c r="J36" i="2"/>
  <c r="AW95" i="1" s="1"/>
  <c r="AT95" i="1" s="1"/>
  <c r="AW94" i="1"/>
  <c r="AK33" i="1" s="1"/>
  <c r="J115" i="2"/>
  <c r="J123" i="2" s="1"/>
  <c r="J31" i="2" l="1"/>
  <c r="J32" i="2"/>
  <c r="AG95" i="1" s="1"/>
  <c r="AG94" i="1" s="1"/>
  <c r="AG99" i="1" s="1"/>
  <c r="CD99" i="1" s="1"/>
  <c r="AT94" i="1"/>
  <c r="AN95" i="1" l="1"/>
  <c r="J41" i="2"/>
  <c r="AN94" i="1"/>
  <c r="AV99" i="1"/>
  <c r="BY99" i="1" s="1"/>
  <c r="AG102" i="1"/>
  <c r="CD102" i="1" s="1"/>
  <c r="AK26" i="1"/>
  <c r="AG101" i="1"/>
  <c r="CD101" i="1"/>
  <c r="AG100" i="1"/>
  <c r="AV100" i="1"/>
  <c r="BY100" i="1"/>
  <c r="CD100" i="1" l="1"/>
  <c r="AN99" i="1"/>
  <c r="AV102" i="1"/>
  <c r="BY102" i="1"/>
  <c r="AN100" i="1"/>
  <c r="AV101" i="1"/>
  <c r="BY101" i="1" s="1"/>
  <c r="W32" i="1"/>
  <c r="AG98" i="1"/>
  <c r="AK27" i="1" s="1"/>
  <c r="AK29" i="1" s="1"/>
  <c r="AN101" i="1" l="1"/>
  <c r="AN102" i="1"/>
  <c r="AG104" i="1"/>
  <c r="AK32" i="1"/>
  <c r="AK38" i="1" s="1"/>
  <c r="AN98" i="1" l="1"/>
  <c r="AN104" i="1" s="1"/>
</calcChain>
</file>

<file path=xl/sharedStrings.xml><?xml version="1.0" encoding="utf-8"?>
<sst xmlns="http://schemas.openxmlformats.org/spreadsheetml/2006/main" count="1843" uniqueCount="489">
  <si>
    <t>Export Komplet</t>
  </si>
  <si>
    <t/>
  </si>
  <si>
    <t>2.0</t>
  </si>
  <si>
    <t>False</t>
  </si>
  <si>
    <t>{800d2bee-4e36-49cf-8432-6e0cbc124ff1}</t>
  </si>
  <si>
    <t>&gt;&gt;  skryté stĺpce  &lt;&lt;</t>
  </si>
  <si>
    <t>0,001</t>
  </si>
  <si>
    <t>20</t>
  </si>
  <si>
    <t>0,01</t>
  </si>
  <si>
    <t>REKAPITULÁCIA STAVBY</t>
  </si>
  <si>
    <t>v ---  nižšie sa nachádzajú doplnkové a pomocné údaje k zostavám  --- v</t>
  </si>
  <si>
    <t>Návod na vyplnenie</t>
  </si>
  <si>
    <t>Kód:</t>
  </si>
  <si>
    <t>21/481</t>
  </si>
  <si>
    <t>Meniť je možné iba bunky so žltým podfarbením!_x000D_
_x000D_
1) na prvom liste Rekapitulácie stavby vyplňte v zostave_x000D_
_x000D_
    a) Rekapitulácia stavby_x000D_
       - údaje o Zhotoviteľovi_x000D_
         (prenesú sa do ostatných zostáv aj v iných listoch)_x000D_
_x000D_
    b) Rekapitulácia objektov stavby_x000D_
       - potrebné Ostatné náklady_x000D_
_x000D_
2) na vybraných listoch vyplňte v zostave_x000D_
_x000D_
    a) Krycí list_x000D_
       - údaje o Zhotoviteľovi, pokiaľ sa líšia od údajov o Zhotoviteľovi na Rekapitulácii stavby_x000D_
         (údaje se prenesú do ostatných zostav v danom liste)_x000D_
_x000D_
    b) Rekapitulácia rozpočtu_x000D_
       - potrebné Ostatné náklady_x000D_
_x000D_
    c) Celkové náklady za stavbu_x000D_
       - ceny na položkách_x000D_
       - množstvo, pokiaľ má žlté podfarbenie_x000D_
       - a v prípade potreby poznámku (tá je v skrytom stĺpci)</t>
  </si>
  <si>
    <t>Stavba:</t>
  </si>
  <si>
    <t>Cyklistická komunikácia Moskovská trieda - Kremnická ulica</t>
  </si>
  <si>
    <t>JKSO:</t>
  </si>
  <si>
    <t>KS:</t>
  </si>
  <si>
    <t>Miesto:</t>
  </si>
  <si>
    <t xml:space="preserve"> </t>
  </si>
  <si>
    <t>Dátum:</t>
  </si>
  <si>
    <t>21. 7. 2022</t>
  </si>
  <si>
    <t>Objednávateľ:</t>
  </si>
  <si>
    <t>IČO:</t>
  </si>
  <si>
    <t>Mestská časť Košice - Sídlisko KVP</t>
  </si>
  <si>
    <t>IČ DPH:</t>
  </si>
  <si>
    <t>Zhotoviteľ:</t>
  </si>
  <si>
    <t>Vyplň údaj</t>
  </si>
  <si>
    <t>Projektant:</t>
  </si>
  <si>
    <t>Ing.arch. Jana Lamiová, Ing.arch. Alexander Lami</t>
  </si>
  <si>
    <t>True</t>
  </si>
  <si>
    <t>Spracovateľ:</t>
  </si>
  <si>
    <t>Poznámka:</t>
  </si>
  <si>
    <t>Náklady z rozpočtov</t>
  </si>
  <si>
    <t>Ostatné náklady zo súhrnného listu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</si>
  <si>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</si>
  <si>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</si>
  <si>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</si>
  <si>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</si>
  <si>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</si>
  <si>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</si>
  <si>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</si>
  <si>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</si>
  <si>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</si>
  <si>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</si>
  <si>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</si>
  <si>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</si>
  <si>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</si>
  <si>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</si>
  <si>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</si>
  <si>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</si>
  <si>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</si>
  <si>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</si>
  <si>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</si>
  <si>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</si>
  <si>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</si>
  <si>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</si>
  <si>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</si>
  <si>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</si>
  <si>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</si>
  <si>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</si>
  <si>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</si>
  <si>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</si>
  <si>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</si>
  <si>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</si>
  <si>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</si>
  <si>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</si>
  <si>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</si>
  <si>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</si>
  <si>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</si>
  <si>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</si>
  <si>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</si>
  <si>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</si>
  <si>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1) Náklady z rozpočtov</t>
  </si>
  <si>
    <t>D</t>
  </si>
  <si>
    <t>0</t>
  </si>
  <si>
    <t>###NOIMPORT###</t>
  </si>
  <si>
    <t>IMPORT</t>
  </si>
  <si>
    <t>{00000000-0000-0000-0000-000000000000}</t>
  </si>
  <si>
    <t>/</t>
  </si>
  <si>
    <t>SO 001</t>
  </si>
  <si>
    <t>Komunikácie</t>
  </si>
  <si>
    <t>STA</t>
  </si>
  <si>
    <t>1</t>
  </si>
  <si>
    <t>{bb8f423c-dcc9-45d2-a96a-be9c132bf1be}</t>
  </si>
  <si>
    <t>SO 001a</t>
  </si>
  <si>
    <t>Sadové úpravy</t>
  </si>
  <si>
    <t>{9826e7bc-875b-4536-a588-f52c8c617716}</t>
  </si>
  <si>
    <t>2) Ostatné náklady zo súhrnného listu</t>
  </si>
  <si>
    <t>Percent. zadanie_x000D_
[% nákladov rozpočtu]</t>
  </si>
  <si>
    <t>Zaradenie nákladov</t>
  </si>
  <si>
    <t>Ostatné náklady</t>
  </si>
  <si>
    <t>stavebná časť</t>
  </si>
  <si>
    <t>OSTATNENAKLADY</t>
  </si>
  <si>
    <t>Vyplň vlastné</t>
  </si>
  <si>
    <t>OSTATNENAKLADYVLASTNE</t>
  </si>
  <si>
    <t>Celkové náklady za stavbu 1) + 2)</t>
  </si>
  <si>
    <t>KRYCÍ LIST ROZPOČTU</t>
  </si>
  <si>
    <t>Objekt:</t>
  </si>
  <si>
    <t>SO 001 - Komunikácie</t>
  </si>
  <si>
    <t>Náklady z rozpočtu</t>
  </si>
  <si>
    <t>REKAPITULÁCIA ROZPOČTU</t>
  </si>
  <si>
    <t>Kód dielu - Popis</t>
  </si>
  <si>
    <t>Cena celkom [EUR]</t>
  </si>
  <si>
    <t>1) Náklady z rozpočtu</t>
  </si>
  <si>
    <t>-1</t>
  </si>
  <si>
    <t xml:space="preserve">HSV - Práce a dodávky HSV   </t>
  </si>
  <si>
    <t xml:space="preserve">    1 - Zemné práce   </t>
  </si>
  <si>
    <t xml:space="preserve">    2 - Zakladanie   </t>
  </si>
  <si>
    <t xml:space="preserve">    3 - Zvislé a kompletné konštrukcie   </t>
  </si>
  <si>
    <t xml:space="preserve">    4 - Vodorovné konštrukcie   </t>
  </si>
  <si>
    <t xml:space="preserve">    5 - Komunikácie   </t>
  </si>
  <si>
    <t xml:space="preserve">    8 - Rúrové vedenie   </t>
  </si>
  <si>
    <t xml:space="preserve">    9 - Ostatné konštrukcie a práce-búranie   </t>
  </si>
  <si>
    <t xml:space="preserve">    99 - Presun hmôt HSV   </t>
  </si>
  <si>
    <t xml:space="preserve">PSV - Práce a dodávky PSV   </t>
  </si>
  <si>
    <t xml:space="preserve">    767 - Konštrukcie doplnkové kovové   </t>
  </si>
  <si>
    <t xml:space="preserve">HZS - Hodinové zúčtovacie sadzby   </t>
  </si>
  <si>
    <t xml:space="preserve">VRN - Vedľajšie rozpočtové náklady   </t>
  </si>
  <si>
    <t xml:space="preserve">    VRN03 - Geodetické práce   </t>
  </si>
  <si>
    <t xml:space="preserve">    VRN04 - Projektové práce   </t>
  </si>
  <si>
    <t xml:space="preserve">    VRN06 - Zariadenie staveniska   </t>
  </si>
  <si>
    <t>2) Ostatné náklady</t>
  </si>
  <si>
    <t>GZS</t>
  </si>
  <si>
    <t>VRN</t>
  </si>
  <si>
    <t>2</t>
  </si>
  <si>
    <t>Projektové práce</t>
  </si>
  <si>
    <t>Sťažené podmienky</t>
  </si>
  <si>
    <t>Vplyv prostredia</t>
  </si>
  <si>
    <t>Iné VRN</t>
  </si>
  <si>
    <t>Kompletačná činnosť</t>
  </si>
  <si>
    <t>KOMPLETACNA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</si>
  <si>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</si>
  <si>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</si>
  <si>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</si>
  <si>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</si>
  <si>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</si>
  <si>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</si>
  <si>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</si>
  <si>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</si>
  <si>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</si>
  <si>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</si>
  <si>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</si>
  <si>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</si>
  <si>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</si>
  <si>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 xml:space="preserve">Práce a dodávky HSV   </t>
  </si>
  <si>
    <t>ROZPOCET</t>
  </si>
  <si>
    <t xml:space="preserve">Zemné práce   </t>
  </si>
  <si>
    <t>K</t>
  </si>
  <si>
    <t>113106121</t>
  </si>
  <si>
    <t>Rozoberanie dlažby, z betónových alebo kamenin. dlaždíc, dosiek alebo tvaroviek,  -0,13800t</t>
  </si>
  <si>
    <t>m2</t>
  </si>
  <si>
    <t>4</t>
  </si>
  <si>
    <t>126</t>
  </si>
  <si>
    <t>113107132.S</t>
  </si>
  <si>
    <t>Odstránenie krytu v ploche do 200 m2 z betónu prostého, hr. vrstvy 150 do 300 mm,  -0,50000t</t>
  </si>
  <si>
    <t>127</t>
  </si>
  <si>
    <t>113107242.S</t>
  </si>
  <si>
    <t>Odstránenie krytu asfaltového v ploche nad 200 m2, hr. nad 50 do 100 mm,  -0,18100t</t>
  </si>
  <si>
    <t>6</t>
  </si>
  <si>
    <t>130</t>
  </si>
  <si>
    <t>113202111.S</t>
  </si>
  <si>
    <t>Vytrhanie obrúb kamenných, s vybúraním lôžka, z krajníkov alebo obrubníkov stojatých,  -0,14500t</t>
  </si>
  <si>
    <t>m</t>
  </si>
  <si>
    <t>8</t>
  </si>
  <si>
    <t>128</t>
  </si>
  <si>
    <t>113307222.S</t>
  </si>
  <si>
    <t>Odstránenie podkladu v ploche nad 200 m2 z kameniva hrubého drveného, hr.100 do 200 mm,  -0,23500t</t>
  </si>
  <si>
    <t>10</t>
  </si>
  <si>
    <t>129</t>
  </si>
  <si>
    <t>113307231.S</t>
  </si>
  <si>
    <t>Odstránenie podkladu v ploche nad 200 m2 z betónu prostého, hr. vrstvy do 150 mm,  -0,22500t</t>
  </si>
  <si>
    <t>12</t>
  </si>
  <si>
    <t>118</t>
  </si>
  <si>
    <t>122201102.S</t>
  </si>
  <si>
    <t>Odkopávka a prekopávka nezapažená v hornine 3, nad 100 do 1000 m3</t>
  </si>
  <si>
    <t>m3</t>
  </si>
  <si>
    <t>14</t>
  </si>
  <si>
    <t>122201109</t>
  </si>
  <si>
    <t>Odkopávky a prekopávky nezapažené. Príplatok k cenám za lepivosť horniny 3</t>
  </si>
  <si>
    <t>16</t>
  </si>
  <si>
    <t>5</t>
  </si>
  <si>
    <t>132201101</t>
  </si>
  <si>
    <t>Výkop ryhy do šírky 600 mm v horn.3 do 100 m3 - oporný múrik</t>
  </si>
  <si>
    <t>18</t>
  </si>
  <si>
    <t>132201109</t>
  </si>
  <si>
    <t>Príplatok k cene za lepivosť pri hĺbení rýh šírky do 600 mm zapažených i nezapažených s urovnaním dna v hornine 3</t>
  </si>
  <si>
    <t>119</t>
  </si>
  <si>
    <t>162501122.S</t>
  </si>
  <si>
    <t>Vodorovné premiestnenie výkopku po spevnenej ceste z horniny tr.1-4, nad 100 do 1000 m3 na vzdialenosť do 3000 m</t>
  </si>
  <si>
    <t>22</t>
  </si>
  <si>
    <t>120</t>
  </si>
  <si>
    <t>162501123.S</t>
  </si>
  <si>
    <t>Vodorovné premiestnenie výkopku po spevnenej ceste z horniny tr.1-4, nad 100 do 1000 m3, príplatok k cene za každých ďalšich a začatých 1000 m</t>
  </si>
  <si>
    <t>24</t>
  </si>
  <si>
    <t>121</t>
  </si>
  <si>
    <t>167101102.S</t>
  </si>
  <si>
    <t>Nakladanie neuľahnutého výkopku z hornín tr.1-4 nad 100 do 1000 m3</t>
  </si>
  <si>
    <t>26</t>
  </si>
  <si>
    <t>122</t>
  </si>
  <si>
    <t>171201202.S</t>
  </si>
  <si>
    <t>Uloženie sypaniny na skládky nad 100 do 1000 m3</t>
  </si>
  <si>
    <t>28</t>
  </si>
  <si>
    <t>171209002</t>
  </si>
  <si>
    <t>Poplatok za skladovanie - zemina a kamenivo (17 05) ostatné</t>
  </si>
  <si>
    <t>t</t>
  </si>
  <si>
    <t>30</t>
  </si>
  <si>
    <t>23</t>
  </si>
  <si>
    <t>181101102</t>
  </si>
  <si>
    <t>Úprava pláne v zárezoch v hornine 1-4 so zhutnením</t>
  </si>
  <si>
    <t>32</t>
  </si>
  <si>
    <t xml:space="preserve">Zakladanie   </t>
  </si>
  <si>
    <t>141</t>
  </si>
  <si>
    <t>270328136</t>
  </si>
  <si>
    <t>Konštrukcie základové z betónu  železového tr. C25/30</t>
  </si>
  <si>
    <t>34</t>
  </si>
  <si>
    <t>3</t>
  </si>
  <si>
    <t xml:space="preserve">Zvislé a kompletné konštrukcie   </t>
  </si>
  <si>
    <t>142</t>
  </si>
  <si>
    <t>327221131</t>
  </si>
  <si>
    <t>Murovanie nadzákladného obkladového muriva riadkov., hr. 250-450 mm, s pohľadovou lícovou plochou</t>
  </si>
  <si>
    <t>36</t>
  </si>
  <si>
    <t>143</t>
  </si>
  <si>
    <t>M</t>
  </si>
  <si>
    <t>595120006200</t>
  </si>
  <si>
    <t>Tvárnica pohľadová, šxlxv 200x400x250 mm, sivá</t>
  </si>
  <si>
    <t>ks</t>
  </si>
  <si>
    <t>38</t>
  </si>
  <si>
    <t>146</t>
  </si>
  <si>
    <t>592460021800.S</t>
  </si>
  <si>
    <t>Horná platňa betónová, rozmer 400x300x38 mm</t>
  </si>
  <si>
    <t>40</t>
  </si>
  <si>
    <t>144</t>
  </si>
  <si>
    <t>327323127</t>
  </si>
  <si>
    <t>Múry a valy z betónu železového, výplň debniacich tvaroviek tr. C 25/30</t>
  </si>
  <si>
    <t>42</t>
  </si>
  <si>
    <t>145</t>
  </si>
  <si>
    <t>327361016</t>
  </si>
  <si>
    <t>Výstuž múrov a valov priemeru nad 12 mm, z ocele 10 505</t>
  </si>
  <si>
    <t>44</t>
  </si>
  <si>
    <t>27</t>
  </si>
  <si>
    <t>338171122</t>
  </si>
  <si>
    <t>Osadenie stĺpika oceľového do výšky 2.60m so zabetónovaním</t>
  </si>
  <si>
    <t>46</t>
  </si>
  <si>
    <t>4044777000</t>
  </si>
  <si>
    <t>Stĺpik Zn, f60 mm / 1 bm</t>
  </si>
  <si>
    <t>48</t>
  </si>
  <si>
    <t>29</t>
  </si>
  <si>
    <t>4044777004</t>
  </si>
  <si>
    <t>Objímka, f60 mm</t>
  </si>
  <si>
    <t>50</t>
  </si>
  <si>
    <t>4044777006</t>
  </si>
  <si>
    <t>Stĺpik viečko, f60 mm</t>
  </si>
  <si>
    <t>52</t>
  </si>
  <si>
    <t xml:space="preserve">Vodorovné konštrukcie   </t>
  </si>
  <si>
    <t>31</t>
  </si>
  <si>
    <t>451571111</t>
  </si>
  <si>
    <t>Lôžko zo štrkopiesku hr.vrstvy do 100 mm</t>
  </si>
  <si>
    <t>54</t>
  </si>
  <si>
    <t xml:space="preserve">Komunikácie   </t>
  </si>
  <si>
    <t>564861111</t>
  </si>
  <si>
    <t>Podklad zo štrkodrviny SD 31,5 (45) Gc s rozprestrením a zhutnením, hr.po zhutnení 200 mm</t>
  </si>
  <si>
    <t>56</t>
  </si>
  <si>
    <t>37</t>
  </si>
  <si>
    <t>567123821</t>
  </si>
  <si>
    <t>Podklad z cementom stmelenej zmesi CBGM C8/10 22 s rozprestrením a zhutnením, hr.150 mm</t>
  </si>
  <si>
    <t>58</t>
  </si>
  <si>
    <t>39</t>
  </si>
  <si>
    <t>573191111</t>
  </si>
  <si>
    <t>Náter infiltračný katiónaktívnou emulziou v množstve 1, 00 kg/m2</t>
  </si>
  <si>
    <t>60</t>
  </si>
  <si>
    <t>573211111</t>
  </si>
  <si>
    <t>Postrek asfaltový spojovací bez posypu kamenivom z asfaltu cestného v množstve od 0, 50 do 0,70 kg/m2</t>
  </si>
  <si>
    <t>62</t>
  </si>
  <si>
    <t>155</t>
  </si>
  <si>
    <t>577144211.S</t>
  </si>
  <si>
    <t>Asfaltový betón vrstva obrusná AC 11 O v pruhu š. do 3 m z nemodifik. asfaltu tr. I, po zhutnení hr. 50 mm - farba červená</t>
  </si>
  <si>
    <t>64</t>
  </si>
  <si>
    <t>154</t>
  </si>
  <si>
    <t>577144231.S</t>
  </si>
  <si>
    <t>Asfaltový betón vrstva obrusná AC 11 O v pruhu š. do 3 m z nemodifik. asfaltu tr. II, po zhutnení hr. 50 mm - farba čierna</t>
  </si>
  <si>
    <t>66</t>
  </si>
  <si>
    <t>156</t>
  </si>
  <si>
    <t>577164431.S</t>
  </si>
  <si>
    <t>Asfaltový betón vrstva ložná AC 22 L v pruhu š. do 3 m z nemodifik. asfaltu tr. II, po zhutnení hr. 70 mm</t>
  </si>
  <si>
    <t>68</t>
  </si>
  <si>
    <t>596911212</t>
  </si>
  <si>
    <t>Kladenie zámkovej dlažby  hr. 8 cm pre peších nad 20 m2 so zriadením lôžka z kameniva hr. 4 cm</t>
  </si>
  <si>
    <t>70</t>
  </si>
  <si>
    <t>5922902260</t>
  </si>
  <si>
    <t>Betónová dlažba pre nevidiacich 40/40/8 cm s drážkami, sivá</t>
  </si>
  <si>
    <t>72</t>
  </si>
  <si>
    <t>49</t>
  </si>
  <si>
    <t>5922902280</t>
  </si>
  <si>
    <t>Betónová dlažba pre nevidiacich 20/20/8 cm s výstupkami a drážkami, červená</t>
  </si>
  <si>
    <t>74</t>
  </si>
  <si>
    <t>55</t>
  </si>
  <si>
    <t>9990000012</t>
  </si>
  <si>
    <t>Paska pre nevidiacich VOP - 2 * 3 pásky</t>
  </si>
  <si>
    <t>76</t>
  </si>
  <si>
    <t>136</t>
  </si>
  <si>
    <t>597962123</t>
  </si>
  <si>
    <t>Montáž uzavretáho žľabu SV 200, do lôžka z betónu prostého tr.C 20/25</t>
  </si>
  <si>
    <t>78</t>
  </si>
  <si>
    <t>137</t>
  </si>
  <si>
    <t>5524178500</t>
  </si>
  <si>
    <t>Žľab SV 200 - šxv=1000x290x345 mm</t>
  </si>
  <si>
    <t>80</t>
  </si>
  <si>
    <t>138</t>
  </si>
  <si>
    <t>5524175000</t>
  </si>
  <si>
    <t>Liatinový kryt, štrbina 170 x 20 mm, trieda D 400, dxšxv=500x290x40 mm</t>
  </si>
  <si>
    <t>82</t>
  </si>
  <si>
    <t>139</t>
  </si>
  <si>
    <t>5922960580</t>
  </si>
  <si>
    <t>Odtokový vpust 200, s oceľov. poz. r. s lapačom z poz. oc. 500x290x570 mm</t>
  </si>
  <si>
    <t>84</t>
  </si>
  <si>
    <t xml:space="preserve">Rúrové vedenie   </t>
  </si>
  <si>
    <t>140</t>
  </si>
  <si>
    <t>899102111</t>
  </si>
  <si>
    <t>Výšková úprava poklopu liatinového a oceľového šachiet vrátane rámu hmotn. nad 50 do 100 kg</t>
  </si>
  <si>
    <t>86</t>
  </si>
  <si>
    <t>9</t>
  </si>
  <si>
    <t xml:space="preserve">Ostatné konštrukcie a práce-búranie   </t>
  </si>
  <si>
    <t>914001111</t>
  </si>
  <si>
    <t>Osadenie a montáž cestnej zvislej dopravnej značky na stľpik, stľp,konzolu alebo objekt</t>
  </si>
  <si>
    <t>88</t>
  </si>
  <si>
    <t>4044787970</t>
  </si>
  <si>
    <t>222 „Spoločná cestička pre chodcov a cyklistov“,pozink.dopr.značka, základný rozmer 700 mm, fólia RA2</t>
  </si>
  <si>
    <t>90</t>
  </si>
  <si>
    <t>73</t>
  </si>
  <si>
    <t>4044788000</t>
  </si>
  <si>
    <t>223 „Oddelená cestička pre chodcov a cyklistov“,pozink.dopr.značka, základný rozmer 700 mm, fólia RA2</t>
  </si>
  <si>
    <t>92</t>
  </si>
  <si>
    <t>131</t>
  </si>
  <si>
    <t>915711312.S</t>
  </si>
  <si>
    <t>Vodorovné dopravné značenie striekané farbou deliacich čiar prerušovaných šírky 125 mm biela retroreflexná</t>
  </si>
  <si>
    <t>94</t>
  </si>
  <si>
    <t>132</t>
  </si>
  <si>
    <t>915711512.S</t>
  </si>
  <si>
    <t>Vodorovné dopravné značenie striekané farbou vodiacich čiar prerušovaných šírky 250 mm biela retroreflexná</t>
  </si>
  <si>
    <t>96</t>
  </si>
  <si>
    <t>133</t>
  </si>
  <si>
    <t>915721212.S</t>
  </si>
  <si>
    <t>Vodorovné dopravné značenie striekané farbou symboly a pod., biela retroreflexná</t>
  </si>
  <si>
    <t>98</t>
  </si>
  <si>
    <t>134</t>
  </si>
  <si>
    <t>915791111.S</t>
  </si>
  <si>
    <t>Predznačenie pre značenie striekané farbou z náterových hmôt deliace čiary, vodiace prúžky</t>
  </si>
  <si>
    <t>100</t>
  </si>
  <si>
    <t>135</t>
  </si>
  <si>
    <t>915791112.S</t>
  </si>
  <si>
    <t>Predznačenie pre vodorovné značenie striekané farbou alebo vykonávané z náterových hmôt</t>
  </si>
  <si>
    <t>102</t>
  </si>
  <si>
    <t>83</t>
  </si>
  <si>
    <t>917862111</t>
  </si>
  <si>
    <t>Osadenie chodník. obrub. betón. stojatého s bočnou oporou z betónu prostého tr. C 12/15 do lôžka</t>
  </si>
  <si>
    <t>104</t>
  </si>
  <si>
    <t>85</t>
  </si>
  <si>
    <t>5922903070</t>
  </si>
  <si>
    <t>Obrubník betónový cestný 25/25/15 cm, sivá</t>
  </si>
  <si>
    <t>106</t>
  </si>
  <si>
    <t>87</t>
  </si>
  <si>
    <t>5922903030</t>
  </si>
  <si>
    <t>Obrubník betónový rovný 100/20/10 cm, sivá</t>
  </si>
  <si>
    <t>108</t>
  </si>
  <si>
    <t>93</t>
  </si>
  <si>
    <t>918101111</t>
  </si>
  <si>
    <t>Lôžko pod obrub., krajníky alebo obruby z dlažob. kociek z betónu prostého tr. C 12/15</t>
  </si>
  <si>
    <t>110</t>
  </si>
  <si>
    <t>919735112</t>
  </si>
  <si>
    <t>Rezanie existujúceho asfaltového krytu alebo podkladu hĺbky nad 50 do 100 mm</t>
  </si>
  <si>
    <t>112</t>
  </si>
  <si>
    <t>103</t>
  </si>
  <si>
    <t>979084212</t>
  </si>
  <si>
    <t>Poplatok za uloženie na skládke</t>
  </si>
  <si>
    <t>114</t>
  </si>
  <si>
    <t>979084216</t>
  </si>
  <si>
    <t>Vodorovná doprava vybúraných hmôt po suchu bez naloženia, ale so zložením na vzdialenosť do 5 km</t>
  </si>
  <si>
    <t>116</t>
  </si>
  <si>
    <t>105</t>
  </si>
  <si>
    <t>979087213</t>
  </si>
  <si>
    <t>Nakladanie na dopravné prostriedky pre vodorovnú dopravu vybúraných hmôt</t>
  </si>
  <si>
    <t>1371895105</t>
  </si>
  <si>
    <t>99</t>
  </si>
  <si>
    <t xml:space="preserve">Presun hmôt HSV   </t>
  </si>
  <si>
    <t>998225111</t>
  </si>
  <si>
    <t>Presun hmôt pre pozemnú komunikáciu a letisko s krytom asfaltovým akejkoľvek dĺžky objektu</t>
  </si>
  <si>
    <t>PSV</t>
  </si>
  <si>
    <t xml:space="preserve">Práce a dodávky PSV   </t>
  </si>
  <si>
    <t>767</t>
  </si>
  <si>
    <t xml:space="preserve">Konštrukcie doplnkové kovové   </t>
  </si>
  <si>
    <t>148</t>
  </si>
  <si>
    <t>767995104.S</t>
  </si>
  <si>
    <t>Montáž ostatných atypických kovových stavebných doplnkových konštrukcií nad 20 do 50 kg</t>
  </si>
  <si>
    <t>kg</t>
  </si>
  <si>
    <t>149</t>
  </si>
  <si>
    <t>553560000900</t>
  </si>
  <si>
    <t>Lavička parková s operadlom, konštrukcia z hliníkovej zliatiny, sedadlo a operadlo z dosiek z dreva</t>
  </si>
  <si>
    <t>124</t>
  </si>
  <si>
    <t>150</t>
  </si>
  <si>
    <t>553560003700</t>
  </si>
  <si>
    <t>Kôš odpadkový 45 l, oceľová kostra opláštená drevenými lamelami</t>
  </si>
  <si>
    <t>151</t>
  </si>
  <si>
    <t>404450002300.S</t>
  </si>
  <si>
    <t>Cyklosčítač včítane inštalácie a spustenia</t>
  </si>
  <si>
    <t>súb</t>
  </si>
  <si>
    <t>152</t>
  </si>
  <si>
    <t>767996801.S</t>
  </si>
  <si>
    <t>Demontáž žľabu, 3 ks kvetináče, 4 ks lavičky, 1 ks bilboard s hmotnosťou jednotlivých dielov konštrukcií do 50 kg,  -0,00100t</t>
  </si>
  <si>
    <t>HZS</t>
  </si>
  <si>
    <t xml:space="preserve">Hodinové zúčtovacie sadzby   </t>
  </si>
  <si>
    <t>153</t>
  </si>
  <si>
    <t>HZS000113.S</t>
  </si>
  <si>
    <t>Stavebno montážne práce spojené s preložkou kábla včítane zemných prác a dodávky</t>
  </si>
  <si>
    <t>hod</t>
  </si>
  <si>
    <t>262144</t>
  </si>
  <si>
    <t xml:space="preserve">Vedľajšie rozpočtové náklady   </t>
  </si>
  <si>
    <t>VRN03</t>
  </si>
  <si>
    <t xml:space="preserve">Geodetické práce   </t>
  </si>
  <si>
    <t>109</t>
  </si>
  <si>
    <t>000300012</t>
  </si>
  <si>
    <t>Geodetické práce - vykonávané pred a počas výstavby, výškové merania, vytýčenie priestorovej polohy stavby</t>
  </si>
  <si>
    <t>kpl</t>
  </si>
  <si>
    <t>000300013</t>
  </si>
  <si>
    <t>Geodetické práce - vykonávané pred výstavbou určenie priebehu nadzemného alebo podzemného existujúceho aj plánovaného vedenia</t>
  </si>
  <si>
    <t>111</t>
  </si>
  <si>
    <t>000300021</t>
  </si>
  <si>
    <t>Geodetické práce - vykonávané v priebehu výstavby výškové merania</t>
  </si>
  <si>
    <t>000300031</t>
  </si>
  <si>
    <t>Geodetické práce - vykonávané po výstavbe zameranie skutočného vyhotovenia stavby</t>
  </si>
  <si>
    <t>113</t>
  </si>
  <si>
    <t>000300041</t>
  </si>
  <si>
    <t>Geodetické práce - geometrický plán overený KO OÚ</t>
  </si>
  <si>
    <t>VRN04</t>
  </si>
  <si>
    <t xml:space="preserve">Projektové práce   </t>
  </si>
  <si>
    <t>000400022</t>
  </si>
  <si>
    <t>Projektové práce - stavebná časť (stavebné objekty vrátane ich technického vybavenia). náklady na dokumentáciu skutočného zhotovenia stavby</t>
  </si>
  <si>
    <t>115</t>
  </si>
  <si>
    <t>000400041</t>
  </si>
  <si>
    <t>Projektové práce - náklady na projekt organizácie dopravy</t>
  </si>
  <si>
    <t>VRN06</t>
  </si>
  <si>
    <t xml:space="preserve">Zariadenie staveniska   </t>
  </si>
  <si>
    <t>000600024</t>
  </si>
  <si>
    <t>Prevádzkové dočasné dopravné značenie</t>
  </si>
  <si>
    <t>SO 001a - Sadové úpravy</t>
  </si>
  <si>
    <t>Ing. Vladimír Vagaský - Gart Art</t>
  </si>
  <si>
    <t xml:space="preserve">    231 - Plochy a úpravy územia   </t>
  </si>
  <si>
    <t xml:space="preserve">    231/180 - Povrchové úpravy terénu   </t>
  </si>
  <si>
    <t>184803113.S</t>
  </si>
  <si>
    <t>Rez a tvarovanie živých plotov alebo kríkov výšky nad 1, 5 do 3,0 m pre akúkoľ. šírku (203*1,5m)</t>
  </si>
  <si>
    <t>111251112.S</t>
  </si>
  <si>
    <t>Drvenie orezaných vetiev, s odvozom drevnej drviny do 20 km a so zložením priemeru vetiev do 150 mm</t>
  </si>
  <si>
    <t>231</t>
  </si>
  <si>
    <t xml:space="preserve">Plochy a úpravy územia   </t>
  </si>
  <si>
    <t>181301111.S</t>
  </si>
  <si>
    <t>Rozprestretie ornice v rovine, plocha nad 500 m2, hr.do 50 mm</t>
  </si>
  <si>
    <t>0000000001</t>
  </si>
  <si>
    <t>Ornica (vr dovozu)</t>
  </si>
  <si>
    <t>182001111.S</t>
  </si>
  <si>
    <t>Plošná úprava terénu pri nerovnostiach terénu nad 50-100mm v rovine alebo na svahu do 1:5</t>
  </si>
  <si>
    <t>183403114.S</t>
  </si>
  <si>
    <t>Obrobenie pôdy kultivátorovaním v rovine alebo na svahu do 1:5 (x2)</t>
  </si>
  <si>
    <t>7</t>
  </si>
  <si>
    <t>183403152.S</t>
  </si>
  <si>
    <t>Obrobenie pôdy bránením v rovine alebo na svahu do 1:5 (2x)</t>
  </si>
  <si>
    <t>183403153.S</t>
  </si>
  <si>
    <t>Obrobenie pôdy hrabaním v rovine alebo na svahu do 1:5 (x2)</t>
  </si>
  <si>
    <t>183403161.S</t>
  </si>
  <si>
    <t>Obrobenie pôdy valcovaním v rovine alebo na svahu do 1:5 (x2)</t>
  </si>
  <si>
    <t>231/180</t>
  </si>
  <si>
    <t xml:space="preserve">Povrchové úpravy terénu   </t>
  </si>
  <si>
    <t>111151221.S</t>
  </si>
  <si>
    <t>Kosenie parkového trávnika od 1000 do 10 000 m2 s odvozom do 20 km a so zložením, v rovine alebo na svahu do 1:5 (2x)</t>
  </si>
  <si>
    <t>11</t>
  </si>
  <si>
    <t>180402111.S</t>
  </si>
  <si>
    <t>Založenie trávnika parkového výsevom v rovine do 1:5</t>
  </si>
  <si>
    <t>005720001400.S</t>
  </si>
  <si>
    <t>Osivá tráv - semená parkovej zmesi 35g/m2</t>
  </si>
  <si>
    <t>13</t>
  </si>
  <si>
    <t>185802113.S</t>
  </si>
  <si>
    <t>Hnojenie pôdy v rovine alebo na svahu do 1:5 umelým hnojivom naširoko</t>
  </si>
  <si>
    <t>251910000100.S</t>
  </si>
  <si>
    <t>Hnojivo na trávnik NPK s vysokým podielom dusíka (30g/m2)</t>
  </si>
  <si>
    <t>15</t>
  </si>
  <si>
    <t>185803111.S</t>
  </si>
  <si>
    <t>Ošetrenie trávnika v rovine alebo na svahu do 1:5</t>
  </si>
  <si>
    <t>185803211.S</t>
  </si>
  <si>
    <t>Povalcovanie trávnika v rovine alebo na svahu do 1:5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</si>
</sst>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sz val="10"/>
      <color rgb="FF464646"/>
      <name val="Arial CE"/>
    </font>
    <font>
      <b/>
      <sz val="10"/>
      <name val="Arial CE"/>
    </font>
    <font>
      <sz val="10"/>
      <color rgb="FFFFFFFF"/>
      <name val="Arial CE"/>
    </font>
    <font>
      <b/>
      <sz val="10"/>
      <color rgb="FFFFFFFF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4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/>
      <bottom/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37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14" fillId="0" borderId="0" xfId="0" applyFont="1" applyAlignment="1">
      <alignment horizontal="left" vertical="center"/>
    </xf>
    <xf numFmtId="4" fontId="2" fillId="0" borderId="0" xfId="0" applyNumberFormat="1" applyFont="1" applyAlignment="1">
      <alignment vertical="center"/>
    </xf>
    <xf numFmtId="0" fontId="0" fillId="0" borderId="3" xfId="0" applyBorder="1" applyAlignment="1">
      <alignment vertical="center"/>
    </xf>
    <xf numFmtId="0" fontId="15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0" fontId="16" fillId="0" borderId="0" xfId="0" applyFont="1" applyAlignment="1">
      <alignment vertical="center"/>
    </xf>
    <xf numFmtId="0" fontId="16" fillId="0" borderId="3" xfId="0" applyFont="1" applyBorder="1" applyAlignment="1">
      <alignment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5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5" borderId="7" xfId="0" applyFill="1" applyBorder="1" applyAlignment="1">
      <alignment vertical="center"/>
    </xf>
    <xf numFmtId="0" fontId="22" fillId="5" borderId="0" xfId="0" applyFont="1" applyFill="1" applyAlignment="1">
      <alignment horizontal="center" vertical="center"/>
    </xf>
    <xf numFmtId="0" fontId="23" fillId="0" borderId="16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0" fillId="0" borderId="14" xfId="0" applyNumberFormat="1" applyFont="1" applyBorder="1" applyAlignment="1">
      <alignment vertical="center"/>
    </xf>
    <xf numFmtId="4" fontId="20" fillId="0" borderId="0" xfId="0" applyNumberFormat="1" applyFont="1" applyAlignment="1">
      <alignment vertical="center"/>
    </xf>
    <xf numFmtId="166" fontId="20" fillId="0" borderId="0" xfId="0" applyNumberFormat="1" applyFont="1" applyAlignment="1">
      <alignment vertical="center"/>
    </xf>
    <xf numFmtId="4" fontId="20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9" fillId="0" borderId="14" xfId="0" applyNumberFormat="1" applyFont="1" applyBorder="1" applyAlignment="1">
      <alignment vertical="center"/>
    </xf>
    <xf numFmtId="4" fontId="29" fillId="0" borderId="0" xfId="0" applyNumberFormat="1" applyFont="1" applyAlignment="1">
      <alignment vertical="center"/>
    </xf>
    <xf numFmtId="166" fontId="29" fillId="0" borderId="0" xfId="0" applyNumberFormat="1" applyFont="1" applyAlignment="1">
      <alignment vertical="center"/>
    </xf>
    <xf numFmtId="4" fontId="29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>
      <alignment vertical="center"/>
    </xf>
    <xf numFmtId="4" fontId="29" fillId="0" borderId="20" xfId="0" applyNumberFormat="1" applyFont="1" applyBorder="1" applyAlignment="1">
      <alignment vertical="center"/>
    </xf>
    <xf numFmtId="166" fontId="29" fillId="0" borderId="20" xfId="0" applyNumberFormat="1" applyFont="1" applyBorder="1" applyAlignment="1">
      <alignment vertical="center"/>
    </xf>
    <xf numFmtId="4" fontId="29" fillId="0" borderId="21" xfId="0" applyNumberFormat="1" applyFont="1" applyBorder="1" applyAlignment="1">
      <alignment vertical="center"/>
    </xf>
    <xf numFmtId="0" fontId="0" fillId="0" borderId="22" xfId="0" applyBorder="1" applyAlignment="1">
      <alignment vertical="center"/>
    </xf>
    <xf numFmtId="4" fontId="7" fillId="3" borderId="0" xfId="0" applyNumberFormat="1" applyFont="1" applyFill="1" applyAlignment="1" applyProtection="1">
      <alignment vertical="center"/>
      <protection locked="0"/>
    </xf>
    <xf numFmtId="164" fontId="1" fillId="3" borderId="14" xfId="0" applyNumberFormat="1" applyFont="1" applyFill="1" applyBorder="1" applyAlignment="1" applyProtection="1">
      <alignment horizontal="center" vertical="center"/>
      <protection locked="0"/>
    </xf>
    <xf numFmtId="0" fontId="1" fillId="3" borderId="0" xfId="0" applyFont="1" applyFill="1" applyAlignment="1" applyProtection="1">
      <alignment horizontal="center" vertical="center"/>
      <protection locked="0"/>
    </xf>
    <xf numFmtId="4" fontId="1" fillId="0" borderId="15" xfId="0" applyNumberFormat="1" applyFont="1" applyBorder="1" applyAlignment="1">
      <alignment vertical="center"/>
    </xf>
    <xf numFmtId="4" fontId="0" fillId="0" borderId="0" xfId="0" applyNumberFormat="1" applyAlignment="1">
      <alignment vertical="center"/>
    </xf>
    <xf numFmtId="164" fontId="1" fillId="3" borderId="19" xfId="0" applyNumberFormat="1" applyFont="1" applyFill="1" applyBorder="1" applyAlignment="1" applyProtection="1">
      <alignment horizontal="center" vertical="center"/>
      <protection locked="0"/>
    </xf>
    <xf numFmtId="0" fontId="1" fillId="3" borderId="20" xfId="0" applyFont="1" applyFill="1" applyBorder="1" applyAlignment="1" applyProtection="1">
      <alignment horizontal="center" vertical="center"/>
      <protection locked="0"/>
    </xf>
    <xf numFmtId="4" fontId="1" fillId="0" borderId="21" xfId="0" applyNumberFormat="1" applyFont="1" applyBorder="1" applyAlignment="1">
      <alignment vertical="center"/>
    </xf>
    <xf numFmtId="0" fontId="24" fillId="5" borderId="0" xfId="0" applyFont="1" applyFill="1" applyAlignment="1">
      <alignment horizontal="left" vertical="center"/>
    </xf>
    <xf numFmtId="0" fontId="0" fillId="5" borderId="0" xfId="0" applyFill="1" applyAlignment="1">
      <alignment vertical="center"/>
    </xf>
    <xf numFmtId="4" fontId="24" fillId="5" borderId="0" xfId="0" applyNumberFormat="1" applyFont="1" applyFill="1" applyAlignment="1">
      <alignment vertical="center"/>
    </xf>
    <xf numFmtId="0" fontId="30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5" fillId="0" borderId="0" xfId="0" applyFont="1" applyAlignment="1">
      <alignment horizontal="left" vertical="center"/>
    </xf>
    <xf numFmtId="4" fontId="16" fillId="0" borderId="0" xfId="0" applyNumberFormat="1" applyFont="1" applyAlignment="1">
      <alignment vertical="center"/>
    </xf>
    <xf numFmtId="0" fontId="9" fillId="0" borderId="0" xfId="0" applyFont="1" applyAlignment="1">
      <alignment vertical="center"/>
    </xf>
    <xf numFmtId="164" fontId="16" fillId="0" borderId="0" xfId="0" applyNumberFormat="1" applyFont="1" applyAlignment="1">
      <alignment horizontal="righ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2" fillId="5" borderId="0" xfId="0" applyFont="1" applyFill="1" applyAlignment="1">
      <alignment horizontal="left" vertical="center"/>
    </xf>
    <xf numFmtId="0" fontId="22" fillId="5" borderId="0" xfId="0" applyFont="1" applyFill="1" applyAlignment="1">
      <alignment horizontal="right" vertical="center"/>
    </xf>
    <xf numFmtId="0" fontId="31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4" fontId="31" fillId="0" borderId="0" xfId="0" applyNumberFormat="1" applyFont="1" applyAlignment="1">
      <alignment vertical="center"/>
    </xf>
    <xf numFmtId="0" fontId="23" fillId="0" borderId="0" xfId="0" applyFont="1" applyAlignment="1">
      <alignment horizontal="center" vertical="center"/>
    </xf>
    <xf numFmtId="0" fontId="0" fillId="0" borderId="3" xfId="0" applyBorder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7" fillId="0" borderId="0" xfId="0" applyFont="1" applyAlignment="1" applyProtection="1">
      <alignment horizontal="left" vertical="center"/>
      <protection locked="0"/>
    </xf>
    <xf numFmtId="0" fontId="1" fillId="0" borderId="0" xfId="0" applyFont="1" applyAlignment="1" applyProtection="1">
      <alignment horizontal="center" vertical="center"/>
      <protection locked="0"/>
    </xf>
    <xf numFmtId="0" fontId="0" fillId="0" borderId="0" xfId="0" applyAlignment="1" applyProtection="1">
      <alignment horizontal="left" vertical="center"/>
      <protection locked="0"/>
    </xf>
    <xf numFmtId="4" fontId="0" fillId="0" borderId="0" xfId="0" applyNumberFormat="1" applyAlignment="1" applyProtection="1">
      <alignment vertical="center"/>
      <protection locked="0"/>
    </xf>
    <xf numFmtId="0" fontId="0" fillId="0" borderId="3" xfId="0" applyBorder="1" applyAlignment="1">
      <alignment horizontal="center" vertical="center" wrapText="1"/>
    </xf>
    <xf numFmtId="0" fontId="22" fillId="5" borderId="16" xfId="0" applyFont="1" applyFill="1" applyBorder="1" applyAlignment="1">
      <alignment horizontal="center" vertical="center" wrapText="1"/>
    </xf>
    <xf numFmtId="0" fontId="22" fillId="5" borderId="17" xfId="0" applyFont="1" applyFill="1" applyBorder="1" applyAlignment="1">
      <alignment horizontal="center" vertical="center" wrapText="1"/>
    </xf>
    <xf numFmtId="0" fontId="22" fillId="5" borderId="18" xfId="0" applyFont="1" applyFill="1" applyBorder="1" applyAlignment="1">
      <alignment horizontal="center" vertical="center" wrapText="1"/>
    </xf>
    <xf numFmtId="0" fontId="22" fillId="5" borderId="0" xfId="0" applyFont="1" applyFill="1" applyAlignment="1">
      <alignment horizontal="center" vertical="center" wrapText="1"/>
    </xf>
    <xf numFmtId="4" fontId="24" fillId="0" borderId="0" xfId="0" applyNumberFormat="1" applyFont="1"/>
    <xf numFmtId="166" fontId="32" fillId="0" borderId="12" xfId="0" applyNumberFormat="1" applyFont="1" applyBorder="1"/>
    <xf numFmtId="166" fontId="32" fillId="0" borderId="13" xfId="0" applyNumberFormat="1" applyFont="1" applyBorder="1"/>
    <xf numFmtId="4" fontId="33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22" fillId="0" borderId="23" xfId="0" applyFont="1" applyBorder="1" applyAlignment="1" applyProtection="1">
      <alignment horizontal="center" vertical="center"/>
      <protection locked="0"/>
    </xf>
    <xf numFmtId="49" fontId="22" fillId="0" borderId="23" xfId="0" applyNumberFormat="1" applyFont="1" applyBorder="1" applyAlignment="1" applyProtection="1">
      <alignment horizontal="left" vertical="center" wrapText="1"/>
      <protection locked="0"/>
    </xf>
    <xf numFmtId="0" fontId="22" fillId="0" borderId="23" xfId="0" applyFont="1" applyBorder="1" applyAlignment="1" applyProtection="1">
      <alignment horizontal="left" vertical="center" wrapText="1"/>
      <protection locked="0"/>
    </xf>
    <xf numFmtId="0" fontId="22" fillId="0" borderId="23" xfId="0" applyFont="1" applyBorder="1" applyAlignment="1" applyProtection="1">
      <alignment horizontal="center" vertical="center" wrapText="1"/>
      <protection locked="0"/>
    </xf>
    <xf numFmtId="167" fontId="22" fillId="0" borderId="23" xfId="0" applyNumberFormat="1" applyFont="1" applyBorder="1" applyAlignment="1" applyProtection="1">
      <alignment vertical="center"/>
      <protection locked="0"/>
    </xf>
    <xf numFmtId="167" fontId="22" fillId="3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  <protection locked="0"/>
    </xf>
    <xf numFmtId="0" fontId="0" fillId="0" borderId="23" xfId="0" applyBorder="1" applyAlignment="1" applyProtection="1">
      <alignment vertical="center"/>
      <protection locked="0"/>
    </xf>
    <xf numFmtId="0" fontId="23" fillId="3" borderId="14" xfId="0" applyFont="1" applyFill="1" applyBorder="1" applyAlignment="1" applyProtection="1">
      <alignment horizontal="left" vertical="center"/>
      <protection locked="0"/>
    </xf>
    <xf numFmtId="166" fontId="23" fillId="0" borderId="0" xfId="0" applyNumberFormat="1" applyFont="1" applyAlignment="1">
      <alignment vertical="center"/>
    </xf>
    <xf numFmtId="166" fontId="23" fillId="0" borderId="15" xfId="0" applyNumberFormat="1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0" fontId="34" fillId="0" borderId="23" xfId="0" applyFont="1" applyBorder="1" applyAlignment="1" applyProtection="1">
      <alignment horizontal="center" vertical="center"/>
      <protection locked="0"/>
    </xf>
    <xf numFmtId="49" fontId="34" fillId="0" borderId="23" xfId="0" applyNumberFormat="1" applyFont="1" applyBorder="1" applyAlignment="1" applyProtection="1">
      <alignment horizontal="left" vertical="center" wrapText="1"/>
      <protection locked="0"/>
    </xf>
    <xf numFmtId="0" fontId="34" fillId="0" borderId="23" xfId="0" applyFont="1" applyBorder="1" applyAlignment="1" applyProtection="1">
      <alignment horizontal="left" vertical="center" wrapText="1"/>
      <protection locked="0"/>
    </xf>
    <xf numFmtId="0" fontId="34" fillId="0" borderId="23" xfId="0" applyFont="1" applyBorder="1" applyAlignment="1" applyProtection="1">
      <alignment horizontal="center" vertical="center" wrapText="1"/>
      <protection locked="0"/>
    </xf>
    <xf numFmtId="167" fontId="34" fillId="0" borderId="23" xfId="0" applyNumberFormat="1" applyFont="1" applyBorder="1" applyAlignment="1" applyProtection="1">
      <alignment vertical="center"/>
      <protection locked="0"/>
    </xf>
    <xf numFmtId="167" fontId="34" fillId="3" borderId="23" xfId="0" applyNumberFormat="1" applyFont="1" applyFill="1" applyBorder="1" applyAlignment="1" applyProtection="1">
      <alignment vertical="center"/>
      <protection locked="0"/>
    </xf>
    <xf numFmtId="4" fontId="34" fillId="0" borderId="23" xfId="0" applyNumberFormat="1" applyFont="1" applyBorder="1" applyAlignment="1" applyProtection="1">
      <alignment vertical="center"/>
      <protection locked="0"/>
    </xf>
    <xf numFmtId="0" fontId="35" fillId="0" borderId="23" xfId="0" applyFont="1" applyBorder="1" applyAlignment="1" applyProtection="1">
      <alignment vertical="center"/>
      <protection locked="0"/>
    </xf>
    <xf numFmtId="0" fontId="35" fillId="0" borderId="3" xfId="0" applyFont="1" applyBorder="1" applyAlignment="1">
      <alignment vertical="center"/>
    </xf>
    <xf numFmtId="0" fontId="34" fillId="3" borderId="14" xfId="0" applyFont="1" applyFill="1" applyBorder="1" applyAlignment="1" applyProtection="1">
      <alignment horizontal="left" vertical="center"/>
      <protection locked="0"/>
    </xf>
    <xf numFmtId="0" fontId="34" fillId="0" borderId="0" xfId="0" applyFont="1" applyAlignment="1">
      <alignment horizontal="center" vertical="center"/>
    </xf>
    <xf numFmtId="0" fontId="23" fillId="3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>
      <alignment horizontal="center" vertical="center"/>
    </xf>
    <xf numFmtId="0" fontId="0" fillId="0" borderId="20" xfId="0" applyBorder="1" applyAlignment="1">
      <alignment vertical="center"/>
    </xf>
    <xf numFmtId="166" fontId="23" fillId="0" borderId="20" xfId="0" applyNumberFormat="1" applyFont="1" applyBorder="1" applyAlignment="1">
      <alignment vertical="center"/>
    </xf>
    <xf numFmtId="166" fontId="23" fillId="0" borderId="21" xfId="0" applyNumberFormat="1" applyFont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2" fillId="5" borderId="7" xfId="0" applyFont="1" applyFill="1" applyBorder="1" applyAlignment="1">
      <alignment horizontal="right" vertical="center"/>
    </xf>
    <xf numFmtId="0" fontId="22" fillId="5" borderId="7" xfId="0" applyFont="1" applyFill="1" applyBorder="1" applyAlignment="1">
      <alignment horizontal="left" vertical="center"/>
    </xf>
    <xf numFmtId="0" fontId="22" fillId="5" borderId="7" xfId="0" applyFont="1" applyFill="1" applyBorder="1" applyAlignment="1">
      <alignment horizontal="center" vertical="center"/>
    </xf>
    <xf numFmtId="0" fontId="22" fillId="5" borderId="8" xfId="0" applyFont="1" applyFill="1" applyBorder="1" applyAlignment="1">
      <alignment horizontal="left" vertical="center"/>
    </xf>
    <xf numFmtId="0" fontId="22" fillId="5" borderId="6" xfId="0" applyFont="1" applyFill="1" applyBorder="1" applyAlignment="1">
      <alignment horizontal="center" vertical="center"/>
    </xf>
    <xf numFmtId="0" fontId="27" fillId="0" borderId="0" xfId="0" applyFont="1" applyAlignment="1">
      <alignment horizontal="left" vertical="center" wrapText="1"/>
    </xf>
    <xf numFmtId="4" fontId="28" fillId="0" borderId="0" xfId="0" applyNumberFormat="1" applyFont="1" applyAlignment="1">
      <alignment vertical="center"/>
    </xf>
    <xf numFmtId="0" fontId="28" fillId="0" borderId="0" xfId="0" applyFont="1" applyAlignment="1">
      <alignment vertical="center"/>
    </xf>
    <xf numFmtId="4" fontId="7" fillId="3" borderId="0" xfId="0" applyNumberFormat="1" applyFont="1" applyFill="1" applyAlignment="1" applyProtection="1">
      <alignment vertical="center"/>
      <protection locked="0"/>
    </xf>
    <xf numFmtId="4" fontId="7" fillId="0" borderId="0" xfId="0" applyNumberFormat="1" applyFont="1" applyAlignment="1">
      <alignment vertical="center"/>
    </xf>
    <xf numFmtId="0" fontId="7" fillId="0" borderId="0" xfId="0" applyFont="1" applyAlignment="1">
      <alignment horizontal="left" vertical="center"/>
    </xf>
    <xf numFmtId="0" fontId="7" fillId="3" borderId="0" xfId="0" applyFont="1" applyFill="1" applyAlignment="1" applyProtection="1">
      <alignment horizontal="left" vertical="center"/>
      <protection locked="0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4" fontId="24" fillId="5" borderId="0" xfId="0" applyNumberFormat="1" applyFont="1" applyFill="1" applyAlignment="1">
      <alignment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2" fillId="0" borderId="0" xfId="0" applyNumberFormat="1" applyFont="1" applyAlignment="1">
      <alignment vertical="center"/>
    </xf>
    <xf numFmtId="4" fontId="15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7" fillId="0" borderId="0" xfId="0" applyNumberFormat="1" applyFont="1" applyAlignment="1">
      <alignment vertical="center"/>
    </xf>
    <xf numFmtId="0" fontId="16" fillId="0" borderId="0" xfId="0" applyFont="1" applyAlignment="1">
      <alignment vertical="center"/>
    </xf>
    <xf numFmtId="164" fontId="16" fillId="0" borderId="0" xfId="0" applyNumberFormat="1" applyFont="1" applyAlignment="1">
      <alignment horizontal="left" vertical="center"/>
    </xf>
    <xf numFmtId="4" fontId="18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7" xfId="0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10" fillId="2" borderId="0" xfId="0" applyFont="1" applyFill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2" fillId="3" borderId="0" xfId="0" applyFont="1" applyFill="1" applyAlignment="1" applyProtection="1">
      <alignment horizontal="left" vertical="center"/>
      <protection locked="0"/>
    </xf>
    <xf numFmtId="0" fontId="7" fillId="0" borderId="0" xfId="0" applyFont="1" applyAlignment="1" applyProtection="1">
      <alignment horizontal="left" vertical="center"/>
      <protection locked="0"/>
    </xf>
  </cellXfs>
  <cellStyles count="2">
    <cellStyle name="Hypertextové prepojenie" xfId="1" builtinId="8"/>
    <cellStyle name="Normálna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105"/>
  <sheetViews>
    <sheetView showGridLines="0" tabSelected="1" topLeftCell="A64" workbookViewId="0"/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 ht="11.25">
      <c r="A1" s="12" t="s">
        <v>0</v>
      </c>
      <c r="AZ1" s="12" t="s">
        <v>1</v>
      </c>
      <c r="BA1" s="12" t="s">
        <v>2</v>
      </c>
      <c r="BB1" s="12" t="s">
        <v>1</v>
      </c>
      <c r="BT1" s="12" t="s">
        <v>3</v>
      </c>
      <c r="BU1" s="12" t="s">
        <v>3</v>
      </c>
      <c r="BV1" s="12" t="s">
        <v>4</v>
      </c>
    </row>
    <row r="2" spans="1:74" ht="36.950000000000003" customHeight="1">
      <c r="AR2" s="231" t="s">
        <v>5</v>
      </c>
      <c r="AS2" s="212"/>
      <c r="AT2" s="212"/>
      <c r="AU2" s="212"/>
      <c r="AV2" s="212"/>
      <c r="AW2" s="212"/>
      <c r="AX2" s="212"/>
      <c r="AY2" s="212"/>
      <c r="AZ2" s="212"/>
      <c r="BA2" s="212"/>
      <c r="BB2" s="212"/>
      <c r="BC2" s="212"/>
      <c r="BD2" s="212"/>
      <c r="BE2" s="212"/>
      <c r="BS2" s="13" t="s">
        <v>6</v>
      </c>
      <c r="BT2" s="13" t="s">
        <v>7</v>
      </c>
    </row>
    <row r="3" spans="1:74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8</v>
      </c>
      <c r="BT3" s="13" t="s">
        <v>7</v>
      </c>
    </row>
    <row r="4" spans="1:74" ht="24.95" customHeight="1">
      <c r="B4" s="16"/>
      <c r="D4" s="17" t="s">
        <v>9</v>
      </c>
      <c r="AR4" s="16"/>
      <c r="AS4" s="18" t="s">
        <v>10</v>
      </c>
      <c r="BE4" s="19" t="s">
        <v>11</v>
      </c>
      <c r="BS4" s="13" t="s">
        <v>6</v>
      </c>
    </row>
    <row r="5" spans="1:74" ht="12" customHeight="1">
      <c r="B5" s="16"/>
      <c r="D5" s="20" t="s">
        <v>12</v>
      </c>
      <c r="K5" s="211" t="s">
        <v>13</v>
      </c>
      <c r="L5" s="212"/>
      <c r="M5" s="212"/>
      <c r="N5" s="212"/>
      <c r="O5" s="212"/>
      <c r="P5" s="212"/>
      <c r="Q5" s="212"/>
      <c r="R5" s="212"/>
      <c r="S5" s="212"/>
      <c r="T5" s="212"/>
      <c r="U5" s="212"/>
      <c r="V5" s="212"/>
      <c r="W5" s="212"/>
      <c r="X5" s="212"/>
      <c r="Y5" s="212"/>
      <c r="Z5" s="212"/>
      <c r="AA5" s="212"/>
      <c r="AB5" s="212"/>
      <c r="AC5" s="212"/>
      <c r="AD5" s="212"/>
      <c r="AE5" s="212"/>
      <c r="AF5" s="212"/>
      <c r="AG5" s="212"/>
      <c r="AH5" s="212"/>
      <c r="AI5" s="212"/>
      <c r="AJ5" s="212"/>
      <c r="AR5" s="16"/>
      <c r="BE5" s="208" t="s">
        <v>14</v>
      </c>
      <c r="BS5" s="13" t="s">
        <v>6</v>
      </c>
    </row>
    <row r="6" spans="1:74" ht="36.950000000000003" customHeight="1">
      <c r="B6" s="16"/>
      <c r="D6" s="22" t="s">
        <v>15</v>
      </c>
      <c r="K6" s="213" t="s">
        <v>16</v>
      </c>
      <c r="L6" s="212"/>
      <c r="M6" s="212"/>
      <c r="N6" s="212"/>
      <c r="O6" s="212"/>
      <c r="P6" s="212"/>
      <c r="Q6" s="212"/>
      <c r="R6" s="212"/>
      <c r="S6" s="212"/>
      <c r="T6" s="212"/>
      <c r="U6" s="212"/>
      <c r="V6" s="212"/>
      <c r="W6" s="212"/>
      <c r="X6" s="212"/>
      <c r="Y6" s="212"/>
      <c r="Z6" s="212"/>
      <c r="AA6" s="212"/>
      <c r="AB6" s="212"/>
      <c r="AC6" s="212"/>
      <c r="AD6" s="212"/>
      <c r="AE6" s="212"/>
      <c r="AF6" s="212"/>
      <c r="AG6" s="212"/>
      <c r="AH6" s="212"/>
      <c r="AI6" s="212"/>
      <c r="AJ6" s="212"/>
      <c r="AR6" s="16"/>
      <c r="BE6" s="209"/>
      <c r="BS6" s="13" t="s">
        <v>6</v>
      </c>
    </row>
    <row r="7" spans="1:74" ht="12" customHeight="1">
      <c r="B7" s="16"/>
      <c r="D7" s="23" t="s">
        <v>17</v>
      </c>
      <c r="K7" s="21" t="s">
        <v>1</v>
      </c>
      <c r="AK7" s="23" t="s">
        <v>18</v>
      </c>
      <c r="AN7" s="21" t="s">
        <v>1</v>
      </c>
      <c r="AR7" s="16"/>
      <c r="BE7" s="209"/>
      <c r="BS7" s="13" t="s">
        <v>6</v>
      </c>
    </row>
    <row r="8" spans="1:74" ht="12" customHeight="1">
      <c r="B8" s="16"/>
      <c r="D8" s="23" t="s">
        <v>19</v>
      </c>
      <c r="K8" s="21" t="s">
        <v>20</v>
      </c>
      <c r="AK8" s="23" t="s">
        <v>21</v>
      </c>
      <c r="AN8" s="24" t="s">
        <v>22</v>
      </c>
      <c r="AR8" s="16"/>
      <c r="BE8" s="209"/>
      <c r="BS8" s="13" t="s">
        <v>6</v>
      </c>
    </row>
    <row r="9" spans="1:74" ht="14.45" customHeight="1">
      <c r="B9" s="16"/>
      <c r="AR9" s="16"/>
      <c r="BE9" s="209"/>
      <c r="BS9" s="13" t="s">
        <v>6</v>
      </c>
    </row>
    <row r="10" spans="1:74" ht="12" customHeight="1">
      <c r="B10" s="16"/>
      <c r="D10" s="23" t="s">
        <v>23</v>
      </c>
      <c r="AK10" s="23" t="s">
        <v>24</v>
      </c>
      <c r="AN10" s="21" t="s">
        <v>1</v>
      </c>
      <c r="AR10" s="16"/>
      <c r="BE10" s="209"/>
      <c r="BS10" s="13" t="s">
        <v>6</v>
      </c>
    </row>
    <row r="11" spans="1:74" ht="18.399999999999999" customHeight="1">
      <c r="B11" s="16"/>
      <c r="E11" s="21" t="s">
        <v>25</v>
      </c>
      <c r="AK11" s="23" t="s">
        <v>26</v>
      </c>
      <c r="AN11" s="21" t="s">
        <v>1</v>
      </c>
      <c r="AR11" s="16"/>
      <c r="BE11" s="209"/>
      <c r="BS11" s="13" t="s">
        <v>6</v>
      </c>
    </row>
    <row r="12" spans="1:74" ht="6.95" customHeight="1">
      <c r="B12" s="16"/>
      <c r="AR12" s="16"/>
      <c r="BE12" s="209"/>
      <c r="BS12" s="13" t="s">
        <v>6</v>
      </c>
    </row>
    <row r="13" spans="1:74" ht="12" customHeight="1">
      <c r="B13" s="16"/>
      <c r="D13" s="23" t="s">
        <v>27</v>
      </c>
      <c r="AK13" s="23" t="s">
        <v>24</v>
      </c>
      <c r="AN13" s="25" t="s">
        <v>28</v>
      </c>
      <c r="AR13" s="16"/>
      <c r="BE13" s="209"/>
      <c r="BS13" s="13" t="s">
        <v>6</v>
      </c>
    </row>
    <row r="14" spans="1:74" ht="12.75">
      <c r="B14" s="16"/>
      <c r="E14" s="214" t="s">
        <v>28</v>
      </c>
      <c r="F14" s="215"/>
      <c r="G14" s="215"/>
      <c r="H14" s="215"/>
      <c r="I14" s="215"/>
      <c r="J14" s="215"/>
      <c r="K14" s="215"/>
      <c r="L14" s="215"/>
      <c r="M14" s="215"/>
      <c r="N14" s="215"/>
      <c r="O14" s="215"/>
      <c r="P14" s="215"/>
      <c r="Q14" s="215"/>
      <c r="R14" s="215"/>
      <c r="S14" s="215"/>
      <c r="T14" s="215"/>
      <c r="U14" s="215"/>
      <c r="V14" s="215"/>
      <c r="W14" s="215"/>
      <c r="X14" s="215"/>
      <c r="Y14" s="215"/>
      <c r="Z14" s="215"/>
      <c r="AA14" s="215"/>
      <c r="AB14" s="215"/>
      <c r="AC14" s="215"/>
      <c r="AD14" s="215"/>
      <c r="AE14" s="215"/>
      <c r="AF14" s="215"/>
      <c r="AG14" s="215"/>
      <c r="AH14" s="215"/>
      <c r="AI14" s="215"/>
      <c r="AJ14" s="215"/>
      <c r="AK14" s="23" t="s">
        <v>26</v>
      </c>
      <c r="AN14" s="25" t="s">
        <v>28</v>
      </c>
      <c r="AR14" s="16"/>
      <c r="BE14" s="209"/>
      <c r="BS14" s="13" t="s">
        <v>6</v>
      </c>
    </row>
    <row r="15" spans="1:74" ht="6.95" customHeight="1">
      <c r="B15" s="16"/>
      <c r="AR15" s="16"/>
      <c r="BE15" s="209"/>
      <c r="BS15" s="13" t="s">
        <v>3</v>
      </c>
    </row>
    <row r="16" spans="1:74" ht="12" customHeight="1">
      <c r="B16" s="16"/>
      <c r="D16" s="23" t="s">
        <v>29</v>
      </c>
      <c r="AK16" s="23" t="s">
        <v>24</v>
      </c>
      <c r="AN16" s="21" t="s">
        <v>1</v>
      </c>
      <c r="AR16" s="16"/>
      <c r="BE16" s="209"/>
      <c r="BS16" s="13" t="s">
        <v>3</v>
      </c>
    </row>
    <row r="17" spans="2:71" ht="18.399999999999999" customHeight="1">
      <c r="B17" s="16"/>
      <c r="E17" s="21" t="s">
        <v>30</v>
      </c>
      <c r="AK17" s="23" t="s">
        <v>26</v>
      </c>
      <c r="AN17" s="21" t="s">
        <v>1</v>
      </c>
      <c r="AR17" s="16"/>
      <c r="BE17" s="209"/>
      <c r="BS17" s="13" t="s">
        <v>31</v>
      </c>
    </row>
    <row r="18" spans="2:71" ht="6.95" customHeight="1">
      <c r="B18" s="16"/>
      <c r="AR18" s="16"/>
      <c r="BE18" s="209"/>
      <c r="BS18" s="13" t="s">
        <v>8</v>
      </c>
    </row>
    <row r="19" spans="2:71" ht="12" customHeight="1">
      <c r="B19" s="16"/>
      <c r="D19" s="23" t="s">
        <v>32</v>
      </c>
      <c r="AK19" s="23" t="s">
        <v>24</v>
      </c>
      <c r="AN19" s="21" t="s">
        <v>1</v>
      </c>
      <c r="AR19" s="16"/>
      <c r="BE19" s="209"/>
      <c r="BS19" s="13" t="s">
        <v>8</v>
      </c>
    </row>
    <row r="20" spans="2:71" ht="18.399999999999999" customHeight="1">
      <c r="B20" s="16"/>
      <c r="E20" s="21" t="s">
        <v>20</v>
      </c>
      <c r="AK20" s="23" t="s">
        <v>26</v>
      </c>
      <c r="AN20" s="21" t="s">
        <v>1</v>
      </c>
      <c r="AR20" s="16"/>
      <c r="BE20" s="209"/>
      <c r="BS20" s="13" t="s">
        <v>31</v>
      </c>
    </row>
    <row r="21" spans="2:71" ht="6.95" customHeight="1">
      <c r="B21" s="16"/>
      <c r="AR21" s="16"/>
      <c r="BE21" s="209"/>
    </row>
    <row r="22" spans="2:71" ht="12" customHeight="1">
      <c r="B22" s="16"/>
      <c r="D22" s="23" t="s">
        <v>33</v>
      </c>
      <c r="AR22" s="16"/>
      <c r="BE22" s="209"/>
    </row>
    <row r="23" spans="2:71" ht="16.5" customHeight="1">
      <c r="B23" s="16"/>
      <c r="E23" s="216" t="s">
        <v>1</v>
      </c>
      <c r="F23" s="216"/>
      <c r="G23" s="216"/>
      <c r="H23" s="216"/>
      <c r="I23" s="216"/>
      <c r="J23" s="216"/>
      <c r="K23" s="216"/>
      <c r="L23" s="216"/>
      <c r="M23" s="216"/>
      <c r="N23" s="216"/>
      <c r="O23" s="216"/>
      <c r="P23" s="216"/>
      <c r="Q23" s="216"/>
      <c r="R23" s="216"/>
      <c r="S23" s="216"/>
      <c r="T23" s="216"/>
      <c r="U23" s="216"/>
      <c r="V23" s="216"/>
      <c r="W23" s="216"/>
      <c r="X23" s="216"/>
      <c r="Y23" s="216"/>
      <c r="Z23" s="216"/>
      <c r="AA23" s="216"/>
      <c r="AB23" s="216"/>
      <c r="AC23" s="216"/>
      <c r="AD23" s="216"/>
      <c r="AE23" s="216"/>
      <c r="AF23" s="216"/>
      <c r="AG23" s="216"/>
      <c r="AH23" s="216"/>
      <c r="AI23" s="216"/>
      <c r="AJ23" s="216"/>
      <c r="AK23" s="216"/>
      <c r="AL23" s="216"/>
      <c r="AM23" s="216"/>
      <c r="AN23" s="216"/>
      <c r="AR23" s="16"/>
      <c r="BE23" s="209"/>
    </row>
    <row r="24" spans="2:71" ht="6.95" customHeight="1">
      <c r="B24" s="16"/>
      <c r="AR24" s="16"/>
      <c r="BE24" s="209"/>
    </row>
    <row r="25" spans="2:71" ht="6.95" customHeight="1">
      <c r="B25" s="16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7"/>
      <c r="AK25" s="27"/>
      <c r="AL25" s="27"/>
      <c r="AM25" s="27"/>
      <c r="AN25" s="27"/>
      <c r="AO25" s="27"/>
      <c r="AR25" s="16"/>
      <c r="BE25" s="209"/>
    </row>
    <row r="26" spans="2:71" ht="14.45" customHeight="1">
      <c r="B26" s="16"/>
      <c r="D26" s="28" t="s">
        <v>34</v>
      </c>
      <c r="AK26" s="217">
        <f>ROUND(AG94,2)</f>
        <v>0</v>
      </c>
      <c r="AL26" s="212"/>
      <c r="AM26" s="212"/>
      <c r="AN26" s="212"/>
      <c r="AO26" s="212"/>
      <c r="AR26" s="16"/>
      <c r="BE26" s="209"/>
    </row>
    <row r="27" spans="2:71" ht="14.45" customHeight="1">
      <c r="B27" s="16"/>
      <c r="D27" s="28" t="s">
        <v>35</v>
      </c>
      <c r="AK27" s="217">
        <f>ROUND(AG98, 2)</f>
        <v>0</v>
      </c>
      <c r="AL27" s="217"/>
      <c r="AM27" s="217"/>
      <c r="AN27" s="217"/>
      <c r="AO27" s="217"/>
      <c r="AR27" s="16"/>
      <c r="BE27" s="209"/>
    </row>
    <row r="28" spans="2:71" s="1" customFormat="1" ht="6.95" customHeight="1">
      <c r="B28" s="30"/>
      <c r="AR28" s="30"/>
      <c r="BE28" s="209"/>
    </row>
    <row r="29" spans="2:71" s="1" customFormat="1" ht="25.9" customHeight="1">
      <c r="B29" s="30"/>
      <c r="D29" s="31" t="s">
        <v>36</v>
      </c>
      <c r="E29" s="32"/>
      <c r="F29" s="32"/>
      <c r="G29" s="32"/>
      <c r="H29" s="32"/>
      <c r="I29" s="32"/>
      <c r="J29" s="32"/>
      <c r="K29" s="32"/>
      <c r="L29" s="32"/>
      <c r="M29" s="32"/>
      <c r="N29" s="32"/>
      <c r="O29" s="32"/>
      <c r="P29" s="32"/>
      <c r="Q29" s="32"/>
      <c r="R29" s="32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  <c r="AF29" s="32"/>
      <c r="AG29" s="32"/>
      <c r="AH29" s="32"/>
      <c r="AI29" s="32"/>
      <c r="AJ29" s="32"/>
      <c r="AK29" s="218">
        <f>ROUND(AK26 + AK27, 2)</f>
        <v>0</v>
      </c>
      <c r="AL29" s="219"/>
      <c r="AM29" s="219"/>
      <c r="AN29" s="219"/>
      <c r="AO29" s="219"/>
      <c r="AR29" s="30"/>
      <c r="BE29" s="209"/>
    </row>
    <row r="30" spans="2:71" s="1" customFormat="1" ht="6.95" customHeight="1">
      <c r="B30" s="30"/>
      <c r="AR30" s="30"/>
      <c r="BE30" s="209"/>
    </row>
    <row r="31" spans="2:71" s="1" customFormat="1" ht="12.75">
      <c r="B31" s="30"/>
      <c r="L31" s="220" t="s">
        <v>37</v>
      </c>
      <c r="M31" s="220"/>
      <c r="N31" s="220"/>
      <c r="O31" s="220"/>
      <c r="P31" s="220"/>
      <c r="W31" s="220" t="s">
        <v>38</v>
      </c>
      <c r="X31" s="220"/>
      <c r="Y31" s="220"/>
      <c r="Z31" s="220"/>
      <c r="AA31" s="220"/>
      <c r="AB31" s="220"/>
      <c r="AC31" s="220"/>
      <c r="AD31" s="220"/>
      <c r="AE31" s="220"/>
      <c r="AK31" s="220" t="s">
        <v>39</v>
      </c>
      <c r="AL31" s="220"/>
      <c r="AM31" s="220"/>
      <c r="AN31" s="220"/>
      <c r="AO31" s="220"/>
      <c r="AR31" s="30"/>
      <c r="BE31" s="209"/>
    </row>
    <row r="32" spans="2:71" s="2" customFormat="1" ht="14.45" customHeight="1">
      <c r="B32" s="34"/>
      <c r="D32" s="23" t="s">
        <v>40</v>
      </c>
      <c r="F32" s="35" t="s">
        <v>41</v>
      </c>
      <c r="L32" s="223">
        <v>0.2</v>
      </c>
      <c r="M32" s="222"/>
      <c r="N32" s="222"/>
      <c r="O32" s="222"/>
      <c r="P32" s="222"/>
      <c r="Q32" s="36"/>
      <c r="R32" s="36"/>
      <c r="S32" s="36"/>
      <c r="T32" s="36"/>
      <c r="U32" s="36"/>
      <c r="V32" s="36"/>
      <c r="W32" s="221">
        <f>ROUND(AZ94 + SUM(CD98:CD102), 2)</f>
        <v>0</v>
      </c>
      <c r="X32" s="222"/>
      <c r="Y32" s="222"/>
      <c r="Z32" s="222"/>
      <c r="AA32" s="222"/>
      <c r="AB32" s="222"/>
      <c r="AC32" s="222"/>
      <c r="AD32" s="222"/>
      <c r="AE32" s="222"/>
      <c r="AF32" s="36"/>
      <c r="AG32" s="36"/>
      <c r="AH32" s="36"/>
      <c r="AI32" s="36"/>
      <c r="AJ32" s="36"/>
      <c r="AK32" s="221">
        <f>ROUND(AV94 + SUM(BY98:BY102), 2)</f>
        <v>0</v>
      </c>
      <c r="AL32" s="222"/>
      <c r="AM32" s="222"/>
      <c r="AN32" s="222"/>
      <c r="AO32" s="222"/>
      <c r="AP32" s="36"/>
      <c r="AQ32" s="36"/>
      <c r="AR32" s="37"/>
      <c r="AS32" s="36"/>
      <c r="AT32" s="36"/>
      <c r="AU32" s="36"/>
      <c r="AV32" s="36"/>
      <c r="AW32" s="36"/>
      <c r="AX32" s="36"/>
      <c r="AY32" s="36"/>
      <c r="AZ32" s="36"/>
      <c r="BE32" s="210"/>
    </row>
    <row r="33" spans="2:57" s="2" customFormat="1" ht="14.45" customHeight="1">
      <c r="B33" s="34"/>
      <c r="F33" s="35" t="s">
        <v>42</v>
      </c>
      <c r="L33" s="223">
        <v>0.2</v>
      </c>
      <c r="M33" s="222"/>
      <c r="N33" s="222"/>
      <c r="O33" s="222"/>
      <c r="P33" s="222"/>
      <c r="Q33" s="36"/>
      <c r="R33" s="36"/>
      <c r="S33" s="36"/>
      <c r="T33" s="36"/>
      <c r="U33" s="36"/>
      <c r="V33" s="36"/>
      <c r="W33" s="221">
        <f>ROUND(BA94 + SUM(CE98:CE102), 2)</f>
        <v>0</v>
      </c>
      <c r="X33" s="222"/>
      <c r="Y33" s="222"/>
      <c r="Z33" s="222"/>
      <c r="AA33" s="222"/>
      <c r="AB33" s="222"/>
      <c r="AC33" s="222"/>
      <c r="AD33" s="222"/>
      <c r="AE33" s="222"/>
      <c r="AF33" s="36"/>
      <c r="AG33" s="36"/>
      <c r="AH33" s="36"/>
      <c r="AI33" s="36"/>
      <c r="AJ33" s="36"/>
      <c r="AK33" s="221">
        <f>ROUND(AW94 + SUM(BZ98:BZ102), 2)</f>
        <v>0</v>
      </c>
      <c r="AL33" s="222"/>
      <c r="AM33" s="222"/>
      <c r="AN33" s="222"/>
      <c r="AO33" s="222"/>
      <c r="AP33" s="36"/>
      <c r="AQ33" s="36"/>
      <c r="AR33" s="37"/>
      <c r="AS33" s="36"/>
      <c r="AT33" s="36"/>
      <c r="AU33" s="36"/>
      <c r="AV33" s="36"/>
      <c r="AW33" s="36"/>
      <c r="AX33" s="36"/>
      <c r="AY33" s="36"/>
      <c r="AZ33" s="36"/>
      <c r="BE33" s="210"/>
    </row>
    <row r="34" spans="2:57" s="2" customFormat="1" ht="14.45" hidden="1" customHeight="1">
      <c r="B34" s="34"/>
      <c r="F34" s="23" t="s">
        <v>43</v>
      </c>
      <c r="L34" s="226">
        <v>0.2</v>
      </c>
      <c r="M34" s="225"/>
      <c r="N34" s="225"/>
      <c r="O34" s="225"/>
      <c r="P34" s="225"/>
      <c r="W34" s="224">
        <f>ROUND(BB94 + SUM(CF98:CF102), 2)</f>
        <v>0</v>
      </c>
      <c r="X34" s="225"/>
      <c r="Y34" s="225"/>
      <c r="Z34" s="225"/>
      <c r="AA34" s="225"/>
      <c r="AB34" s="225"/>
      <c r="AC34" s="225"/>
      <c r="AD34" s="225"/>
      <c r="AE34" s="225"/>
      <c r="AK34" s="224">
        <v>0</v>
      </c>
      <c r="AL34" s="225"/>
      <c r="AM34" s="225"/>
      <c r="AN34" s="225"/>
      <c r="AO34" s="225"/>
      <c r="AR34" s="34"/>
      <c r="BE34" s="210"/>
    </row>
    <row r="35" spans="2:57" s="2" customFormat="1" ht="14.45" hidden="1" customHeight="1">
      <c r="B35" s="34"/>
      <c r="F35" s="23" t="s">
        <v>44</v>
      </c>
      <c r="L35" s="226">
        <v>0.2</v>
      </c>
      <c r="M35" s="225"/>
      <c r="N35" s="225"/>
      <c r="O35" s="225"/>
      <c r="P35" s="225"/>
      <c r="W35" s="224">
        <f>ROUND(BC94 + SUM(CG98:CG102), 2)</f>
        <v>0</v>
      </c>
      <c r="X35" s="225"/>
      <c r="Y35" s="225"/>
      <c r="Z35" s="225"/>
      <c r="AA35" s="225"/>
      <c r="AB35" s="225"/>
      <c r="AC35" s="225"/>
      <c r="AD35" s="225"/>
      <c r="AE35" s="225"/>
      <c r="AK35" s="224">
        <v>0</v>
      </c>
      <c r="AL35" s="225"/>
      <c r="AM35" s="225"/>
      <c r="AN35" s="225"/>
      <c r="AO35" s="225"/>
      <c r="AR35" s="34"/>
    </row>
    <row r="36" spans="2:57" s="2" customFormat="1" ht="14.45" hidden="1" customHeight="1">
      <c r="B36" s="34"/>
      <c r="F36" s="35" t="s">
        <v>45</v>
      </c>
      <c r="L36" s="223">
        <v>0</v>
      </c>
      <c r="M36" s="222"/>
      <c r="N36" s="222"/>
      <c r="O36" s="222"/>
      <c r="P36" s="222"/>
      <c r="Q36" s="36"/>
      <c r="R36" s="36"/>
      <c r="S36" s="36"/>
      <c r="T36" s="36"/>
      <c r="U36" s="36"/>
      <c r="V36" s="36"/>
      <c r="W36" s="221">
        <f>ROUND(BD94 + SUM(CH98:CH102), 2)</f>
        <v>0</v>
      </c>
      <c r="X36" s="222"/>
      <c r="Y36" s="222"/>
      <c r="Z36" s="222"/>
      <c r="AA36" s="222"/>
      <c r="AB36" s="222"/>
      <c r="AC36" s="222"/>
      <c r="AD36" s="222"/>
      <c r="AE36" s="222"/>
      <c r="AF36" s="36"/>
      <c r="AG36" s="36"/>
      <c r="AH36" s="36"/>
      <c r="AI36" s="36"/>
      <c r="AJ36" s="36"/>
      <c r="AK36" s="221">
        <v>0</v>
      </c>
      <c r="AL36" s="222"/>
      <c r="AM36" s="222"/>
      <c r="AN36" s="222"/>
      <c r="AO36" s="222"/>
      <c r="AP36" s="36"/>
      <c r="AQ36" s="36"/>
      <c r="AR36" s="37"/>
      <c r="AS36" s="36"/>
      <c r="AT36" s="36"/>
      <c r="AU36" s="36"/>
      <c r="AV36" s="36"/>
      <c r="AW36" s="36"/>
      <c r="AX36" s="36"/>
      <c r="AY36" s="36"/>
      <c r="AZ36" s="36"/>
    </row>
    <row r="37" spans="2:57" s="1" customFormat="1" ht="6.95" customHeight="1">
      <c r="B37" s="30"/>
      <c r="AR37" s="30"/>
    </row>
    <row r="38" spans="2:57" s="1" customFormat="1" ht="25.9" customHeight="1">
      <c r="B38" s="30"/>
      <c r="C38" s="38"/>
      <c r="D38" s="39" t="s">
        <v>46</v>
      </c>
      <c r="E38" s="40"/>
      <c r="F38" s="40"/>
      <c r="G38" s="40"/>
      <c r="H38" s="40"/>
      <c r="I38" s="40"/>
      <c r="J38" s="40"/>
      <c r="K38" s="40"/>
      <c r="L38" s="40"/>
      <c r="M38" s="40"/>
      <c r="N38" s="40"/>
      <c r="O38" s="40"/>
      <c r="P38" s="40"/>
      <c r="Q38" s="40"/>
      <c r="R38" s="40"/>
      <c r="S38" s="40"/>
      <c r="T38" s="41" t="s">
        <v>47</v>
      </c>
      <c r="U38" s="40"/>
      <c r="V38" s="40"/>
      <c r="W38" s="40"/>
      <c r="X38" s="230" t="s">
        <v>48</v>
      </c>
      <c r="Y38" s="228"/>
      <c r="Z38" s="228"/>
      <c r="AA38" s="228"/>
      <c r="AB38" s="228"/>
      <c r="AC38" s="40"/>
      <c r="AD38" s="40"/>
      <c r="AE38" s="40"/>
      <c r="AF38" s="40"/>
      <c r="AG38" s="40"/>
      <c r="AH38" s="40"/>
      <c r="AI38" s="40"/>
      <c r="AJ38" s="40"/>
      <c r="AK38" s="227">
        <f>SUM(AK29:AK36)</f>
        <v>0</v>
      </c>
      <c r="AL38" s="228"/>
      <c r="AM38" s="228"/>
      <c r="AN38" s="228"/>
      <c r="AO38" s="229"/>
      <c r="AP38" s="38"/>
      <c r="AQ38" s="38"/>
      <c r="AR38" s="30"/>
    </row>
    <row r="39" spans="2:57" s="1" customFormat="1" ht="6.95" customHeight="1">
      <c r="B39" s="30"/>
      <c r="AR39" s="30"/>
    </row>
    <row r="40" spans="2:57" s="1" customFormat="1" ht="14.45" customHeight="1">
      <c r="B40" s="30"/>
      <c r="AR40" s="30"/>
    </row>
    <row r="41" spans="2:57" ht="14.45" customHeight="1">
      <c r="B41" s="16"/>
      <c r="AR41" s="16"/>
    </row>
    <row r="42" spans="2:57" ht="14.45" customHeight="1">
      <c r="B42" s="16"/>
      <c r="AR42" s="16"/>
    </row>
    <row r="43" spans="2:57" ht="14.45" customHeight="1">
      <c r="B43" s="16"/>
      <c r="AR43" s="16"/>
    </row>
    <row r="44" spans="2:57" ht="14.45" customHeight="1">
      <c r="B44" s="16"/>
      <c r="AR44" s="16"/>
    </row>
    <row r="45" spans="2:57" ht="14.45" customHeight="1">
      <c r="B45" s="16"/>
      <c r="AR45" s="16"/>
    </row>
    <row r="46" spans="2:57" ht="14.45" customHeight="1">
      <c r="B46" s="16"/>
      <c r="AR46" s="16"/>
    </row>
    <row r="47" spans="2:57" ht="14.45" customHeight="1">
      <c r="B47" s="16"/>
      <c r="AR47" s="16"/>
    </row>
    <row r="48" spans="2:57" ht="14.45" customHeight="1">
      <c r="B48" s="16"/>
      <c r="AR48" s="16"/>
    </row>
    <row r="49" spans="2:44" s="1" customFormat="1" ht="14.45" customHeight="1">
      <c r="B49" s="30"/>
      <c r="D49" s="42" t="s">
        <v>49</v>
      </c>
      <c r="E49" s="43"/>
      <c r="F49" s="43"/>
      <c r="G49" s="43"/>
      <c r="H49" s="43"/>
      <c r="I49" s="4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2" t="s">
        <v>50</v>
      </c>
      <c r="AI49" s="43"/>
      <c r="AJ49" s="43"/>
      <c r="AK49" s="43"/>
      <c r="AL49" s="43"/>
      <c r="AM49" s="43"/>
      <c r="AN49" s="43"/>
      <c r="AO49" s="43"/>
      <c r="AR49" s="30"/>
    </row>
    <row r="50" spans="2:44" ht="11.25">
      <c r="B50" s="16"/>
      <c r="AR50" s="16"/>
    </row>
    <row r="51" spans="2:44" ht="11.25">
      <c r="B51" s="16"/>
      <c r="AR51" s="16"/>
    </row>
    <row r="52" spans="2:44" ht="11.25">
      <c r="B52" s="16"/>
      <c r="AR52" s="16"/>
    </row>
    <row r="53" spans="2:44" ht="11.25">
      <c r="B53" s="16"/>
      <c r="AR53" s="16"/>
    </row>
    <row r="54" spans="2:44" ht="11.25">
      <c r="B54" s="16"/>
      <c r="AR54" s="16"/>
    </row>
    <row r="55" spans="2:44" ht="11.25">
      <c r="B55" s="16"/>
      <c r="AR55" s="16"/>
    </row>
    <row r="56" spans="2:44" ht="11.25">
      <c r="B56" s="16"/>
      <c r="AR56" s="16"/>
    </row>
    <row r="57" spans="2:44" ht="11.25">
      <c r="B57" s="16"/>
      <c r="AR57" s="16"/>
    </row>
    <row r="58" spans="2:44" ht="11.25">
      <c r="B58" s="16"/>
      <c r="AR58" s="16"/>
    </row>
    <row r="59" spans="2:44" ht="11.25">
      <c r="B59" s="16"/>
      <c r="AR59" s="16"/>
    </row>
    <row r="60" spans="2:44" s="1" customFormat="1" ht="12.75">
      <c r="B60" s="30"/>
      <c r="D60" s="44" t="s">
        <v>51</v>
      </c>
      <c r="E60" s="32"/>
      <c r="F60" s="32"/>
      <c r="G60" s="32"/>
      <c r="H60" s="32"/>
      <c r="I60" s="32"/>
      <c r="J60" s="32"/>
      <c r="K60" s="32"/>
      <c r="L60" s="32"/>
      <c r="M60" s="32"/>
      <c r="N60" s="32"/>
      <c r="O60" s="32"/>
      <c r="P60" s="32"/>
      <c r="Q60" s="32"/>
      <c r="R60" s="32"/>
      <c r="S60" s="32"/>
      <c r="T60" s="32"/>
      <c r="U60" s="32"/>
      <c r="V60" s="44" t="s">
        <v>52</v>
      </c>
      <c r="W60" s="32"/>
      <c r="X60" s="32"/>
      <c r="Y60" s="32"/>
      <c r="Z60" s="32"/>
      <c r="AA60" s="32"/>
      <c r="AB60" s="32"/>
      <c r="AC60" s="32"/>
      <c r="AD60" s="32"/>
      <c r="AE60" s="32"/>
      <c r="AF60" s="32"/>
      <c r="AG60" s="32"/>
      <c r="AH60" s="44" t="s">
        <v>51</v>
      </c>
      <c r="AI60" s="32"/>
      <c r="AJ60" s="32"/>
      <c r="AK60" s="32"/>
      <c r="AL60" s="32"/>
      <c r="AM60" s="44" t="s">
        <v>52</v>
      </c>
      <c r="AN60" s="32"/>
      <c r="AO60" s="32"/>
      <c r="AR60" s="30"/>
    </row>
    <row r="61" spans="2:44" ht="11.25">
      <c r="B61" s="16"/>
      <c r="AR61" s="16"/>
    </row>
    <row r="62" spans="2:44" ht="11.25">
      <c r="B62" s="16"/>
      <c r="AR62" s="16"/>
    </row>
    <row r="63" spans="2:44" ht="11.25">
      <c r="B63" s="16"/>
      <c r="AR63" s="16"/>
    </row>
    <row r="64" spans="2:44" s="1" customFormat="1" ht="12.75">
      <c r="B64" s="30"/>
      <c r="D64" s="42" t="s">
        <v>53</v>
      </c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  <c r="Y64" s="43"/>
      <c r="Z64" s="43"/>
      <c r="AA64" s="43"/>
      <c r="AB64" s="43"/>
      <c r="AC64" s="43"/>
      <c r="AD64" s="43"/>
      <c r="AE64" s="43"/>
      <c r="AF64" s="43"/>
      <c r="AG64" s="43"/>
      <c r="AH64" s="42" t="s">
        <v>54</v>
      </c>
      <c r="AI64" s="43"/>
      <c r="AJ64" s="43"/>
      <c r="AK64" s="43"/>
      <c r="AL64" s="43"/>
      <c r="AM64" s="43"/>
      <c r="AN64" s="43"/>
      <c r="AO64" s="43"/>
      <c r="AR64" s="30"/>
    </row>
    <row r="65" spans="2:44" ht="11.25">
      <c r="B65" s="16"/>
      <c r="AR65" s="16"/>
    </row>
    <row r="66" spans="2:44" ht="11.25">
      <c r="B66" s="16"/>
      <c r="AR66" s="16"/>
    </row>
    <row r="67" spans="2:44" ht="11.25">
      <c r="B67" s="16"/>
      <c r="AR67" s="16"/>
    </row>
    <row r="68" spans="2:44" ht="11.25">
      <c r="B68" s="16"/>
      <c r="AR68" s="16"/>
    </row>
    <row r="69" spans="2:44" ht="11.25">
      <c r="B69" s="16"/>
      <c r="AR69" s="16"/>
    </row>
    <row r="70" spans="2:44" ht="11.25">
      <c r="B70" s="16"/>
      <c r="AR70" s="16"/>
    </row>
    <row r="71" spans="2:44" ht="11.25">
      <c r="B71" s="16"/>
      <c r="AR71" s="16"/>
    </row>
    <row r="72" spans="2:44" ht="11.25">
      <c r="B72" s="16"/>
      <c r="AR72" s="16"/>
    </row>
    <row r="73" spans="2:44" ht="11.25">
      <c r="B73" s="16"/>
      <c r="AR73" s="16"/>
    </row>
    <row r="74" spans="2:44" ht="11.25">
      <c r="B74" s="16"/>
      <c r="AR74" s="16"/>
    </row>
    <row r="75" spans="2:44" s="1" customFormat="1" ht="12.75">
      <c r="B75" s="30"/>
      <c r="D75" s="44" t="s">
        <v>51</v>
      </c>
      <c r="E75" s="32"/>
      <c r="F75" s="32"/>
      <c r="G75" s="32"/>
      <c r="H75" s="32"/>
      <c r="I75" s="32"/>
      <c r="J75" s="32"/>
      <c r="K75" s="32"/>
      <c r="L75" s="32"/>
      <c r="M75" s="32"/>
      <c r="N75" s="32"/>
      <c r="O75" s="32"/>
      <c r="P75" s="32"/>
      <c r="Q75" s="32"/>
      <c r="R75" s="32"/>
      <c r="S75" s="32"/>
      <c r="T75" s="32"/>
      <c r="U75" s="32"/>
      <c r="V75" s="44" t="s">
        <v>52</v>
      </c>
      <c r="W75" s="32"/>
      <c r="X75" s="32"/>
      <c r="Y75" s="32"/>
      <c r="Z75" s="32"/>
      <c r="AA75" s="32"/>
      <c r="AB75" s="32"/>
      <c r="AC75" s="32"/>
      <c r="AD75" s="32"/>
      <c r="AE75" s="32"/>
      <c r="AF75" s="32"/>
      <c r="AG75" s="32"/>
      <c r="AH75" s="44" t="s">
        <v>51</v>
      </c>
      <c r="AI75" s="32"/>
      <c r="AJ75" s="32"/>
      <c r="AK75" s="32"/>
      <c r="AL75" s="32"/>
      <c r="AM75" s="44" t="s">
        <v>52</v>
      </c>
      <c r="AN75" s="32"/>
      <c r="AO75" s="32"/>
      <c r="AR75" s="30"/>
    </row>
    <row r="76" spans="2:44" s="1" customFormat="1" ht="11.25">
      <c r="B76" s="30"/>
      <c r="AR76" s="30"/>
    </row>
    <row r="77" spans="2:44" s="1" customFormat="1" ht="6.95" customHeight="1">
      <c r="B77" s="45"/>
      <c r="C77" s="46"/>
      <c r="D77" s="46"/>
      <c r="E77" s="46"/>
      <c r="F77" s="46"/>
      <c r="G77" s="46"/>
      <c r="H77" s="46"/>
      <c r="I77" s="46"/>
      <c r="J77" s="46"/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46"/>
      <c r="V77" s="46"/>
      <c r="W77" s="46"/>
      <c r="X77" s="46"/>
      <c r="Y77" s="46"/>
      <c r="Z77" s="46"/>
      <c r="AA77" s="46"/>
      <c r="AB77" s="46"/>
      <c r="AC77" s="46"/>
      <c r="AD77" s="46"/>
      <c r="AE77" s="46"/>
      <c r="AF77" s="46"/>
      <c r="AG77" s="46"/>
      <c r="AH77" s="46"/>
      <c r="AI77" s="46"/>
      <c r="AJ77" s="46"/>
      <c r="AK77" s="46"/>
      <c r="AL77" s="46"/>
      <c r="AM77" s="46"/>
      <c r="AN77" s="46"/>
      <c r="AO77" s="46"/>
      <c r="AP77" s="46"/>
      <c r="AQ77" s="46"/>
      <c r="AR77" s="30"/>
    </row>
    <row r="81" spans="1:91" s="1" customFormat="1" ht="6.95" customHeight="1"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30"/>
    </row>
    <row r="82" spans="1:91" s="1" customFormat="1" ht="24.95" customHeight="1">
      <c r="B82" s="30"/>
      <c r="C82" s="17" t="s">
        <v>55</v>
      </c>
      <c r="AR82" s="30"/>
    </row>
    <row r="83" spans="1:91" s="1" customFormat="1" ht="6.95" customHeight="1">
      <c r="B83" s="30"/>
      <c r="AR83" s="30"/>
    </row>
    <row r="84" spans="1:91" s="3" customFormat="1" ht="12" customHeight="1">
      <c r="B84" s="49"/>
      <c r="C84" s="23" t="s">
        <v>12</v>
      </c>
      <c r="L84" s="3" t="str">
        <f>K5</f>
        <v>21/481</v>
      </c>
      <c r="AR84" s="49"/>
    </row>
    <row r="85" spans="1:91" s="4" customFormat="1" ht="36.950000000000003" customHeight="1">
      <c r="B85" s="50"/>
      <c r="C85" s="51" t="s">
        <v>15</v>
      </c>
      <c r="L85" s="184" t="str">
        <f>K6</f>
        <v>Cyklistická komunikácia Moskovská trieda - Kremnická ulica</v>
      </c>
      <c r="M85" s="185"/>
      <c r="N85" s="185"/>
      <c r="O85" s="185"/>
      <c r="P85" s="185"/>
      <c r="Q85" s="185"/>
      <c r="R85" s="185"/>
      <c r="S85" s="185"/>
      <c r="T85" s="185"/>
      <c r="U85" s="185"/>
      <c r="V85" s="185"/>
      <c r="W85" s="185"/>
      <c r="X85" s="185"/>
      <c r="Y85" s="185"/>
      <c r="Z85" s="185"/>
      <c r="AA85" s="185"/>
      <c r="AB85" s="185"/>
      <c r="AC85" s="185"/>
      <c r="AD85" s="185"/>
      <c r="AE85" s="185"/>
      <c r="AF85" s="185"/>
      <c r="AG85" s="185"/>
      <c r="AH85" s="185"/>
      <c r="AI85" s="185"/>
      <c r="AJ85" s="185"/>
      <c r="AR85" s="50"/>
    </row>
    <row r="86" spans="1:91" s="1" customFormat="1" ht="6.95" customHeight="1">
      <c r="B86" s="30"/>
      <c r="AR86" s="30"/>
    </row>
    <row r="87" spans="1:91" s="1" customFormat="1" ht="12" customHeight="1">
      <c r="B87" s="30"/>
      <c r="C87" s="23" t="s">
        <v>19</v>
      </c>
      <c r="L87" s="52" t="str">
        <f>IF(K8="","",K8)</f>
        <v xml:space="preserve"> </v>
      </c>
      <c r="AI87" s="23" t="s">
        <v>21</v>
      </c>
      <c r="AM87" s="186" t="str">
        <f>IF(AN8= "","",AN8)</f>
        <v>21. 7. 2022</v>
      </c>
      <c r="AN87" s="186"/>
      <c r="AR87" s="30"/>
    </row>
    <row r="88" spans="1:91" s="1" customFormat="1" ht="6.95" customHeight="1">
      <c r="B88" s="30"/>
      <c r="AR88" s="30"/>
    </row>
    <row r="89" spans="1:91" s="1" customFormat="1" ht="25.7" customHeight="1">
      <c r="B89" s="30"/>
      <c r="C89" s="23" t="s">
        <v>23</v>
      </c>
      <c r="L89" s="3" t="str">
        <f>IF(E11= "","",E11)</f>
        <v>Mestská časť Košice - Sídlisko KVP</v>
      </c>
      <c r="AI89" s="23" t="s">
        <v>29</v>
      </c>
      <c r="AM89" s="191" t="str">
        <f>IF(E17="","",E17)</f>
        <v>Ing.arch. Jana Lamiová, Ing.arch. Alexander Lami</v>
      </c>
      <c r="AN89" s="192"/>
      <c r="AO89" s="192"/>
      <c r="AP89" s="192"/>
      <c r="AR89" s="30"/>
      <c r="AS89" s="187" t="s">
        <v>56</v>
      </c>
      <c r="AT89" s="188"/>
      <c r="AU89" s="54"/>
      <c r="AV89" s="54"/>
      <c r="AW89" s="54"/>
      <c r="AX89" s="54"/>
      <c r="AY89" s="54"/>
      <c r="AZ89" s="54"/>
      <c r="BA89" s="54"/>
      <c r="BB89" s="54"/>
      <c r="BC89" s="54"/>
      <c r="BD89" s="55"/>
    </row>
    <row r="90" spans="1:91" s="1" customFormat="1" ht="15.2" customHeight="1">
      <c r="B90" s="30"/>
      <c r="C90" s="23" t="s">
        <v>27</v>
      </c>
      <c r="L90" s="3" t="str">
        <f>IF(E14= "Vyplň údaj","",E14)</f>
        <v/>
      </c>
      <c r="AI90" s="23" t="s">
        <v>32</v>
      </c>
      <c r="AM90" s="191" t="str">
        <f>IF(E20="","",E20)</f>
        <v xml:space="preserve"> </v>
      </c>
      <c r="AN90" s="192"/>
      <c r="AO90" s="192"/>
      <c r="AP90" s="192"/>
      <c r="AR90" s="30"/>
      <c r="AS90" s="189"/>
      <c r="AT90" s="190"/>
      <c r="BD90" s="57"/>
    </row>
    <row r="91" spans="1:91" s="1" customFormat="1" ht="10.9" customHeight="1">
      <c r="B91" s="30"/>
      <c r="AR91" s="30"/>
      <c r="AS91" s="189"/>
      <c r="AT91" s="190"/>
      <c r="BD91" s="57"/>
    </row>
    <row r="92" spans="1:91" s="1" customFormat="1" ht="29.25" customHeight="1">
      <c r="B92" s="30"/>
      <c r="C92" s="197" t="s">
        <v>57</v>
      </c>
      <c r="D92" s="194"/>
      <c r="E92" s="194"/>
      <c r="F92" s="194"/>
      <c r="G92" s="194"/>
      <c r="H92" s="58"/>
      <c r="I92" s="195" t="s">
        <v>58</v>
      </c>
      <c r="J92" s="194"/>
      <c r="K92" s="194"/>
      <c r="L92" s="194"/>
      <c r="M92" s="194"/>
      <c r="N92" s="194"/>
      <c r="O92" s="194"/>
      <c r="P92" s="194"/>
      <c r="Q92" s="194"/>
      <c r="R92" s="194"/>
      <c r="S92" s="194"/>
      <c r="T92" s="194"/>
      <c r="U92" s="194"/>
      <c r="V92" s="194"/>
      <c r="W92" s="194"/>
      <c r="X92" s="194"/>
      <c r="Y92" s="194"/>
      <c r="Z92" s="194"/>
      <c r="AA92" s="194"/>
      <c r="AB92" s="194"/>
      <c r="AC92" s="194"/>
      <c r="AD92" s="194"/>
      <c r="AE92" s="194"/>
      <c r="AF92" s="194"/>
      <c r="AG92" s="193" t="s">
        <v>59</v>
      </c>
      <c r="AH92" s="194"/>
      <c r="AI92" s="194"/>
      <c r="AJ92" s="194"/>
      <c r="AK92" s="194"/>
      <c r="AL92" s="194"/>
      <c r="AM92" s="194"/>
      <c r="AN92" s="195" t="s">
        <v>60</v>
      </c>
      <c r="AO92" s="194"/>
      <c r="AP92" s="196"/>
      <c r="AQ92" s="59" t="s">
        <v>61</v>
      </c>
      <c r="AR92" s="30"/>
      <c r="AS92" s="60" t="s">
        <v>62</v>
      </c>
      <c r="AT92" s="61" t="s">
        <v>63</v>
      </c>
      <c r="AU92" s="61" t="s">
        <v>64</v>
      </c>
      <c r="AV92" s="61" t="s">
        <v>65</v>
      </c>
      <c r="AW92" s="61" t="s">
        <v>66</v>
      </c>
      <c r="AX92" s="61" t="s">
        <v>67</v>
      </c>
      <c r="AY92" s="61" t="s">
        <v>68</v>
      </c>
      <c r="AZ92" s="61" t="s">
        <v>69</v>
      </c>
      <c r="BA92" s="61" t="s">
        <v>70</v>
      </c>
      <c r="BB92" s="61" t="s">
        <v>71</v>
      </c>
      <c r="BC92" s="61" t="s">
        <v>72</v>
      </c>
      <c r="BD92" s="62" t="s">
        <v>73</v>
      </c>
    </row>
    <row r="93" spans="1:91" s="1" customFormat="1" ht="10.9" customHeight="1">
      <c r="B93" s="30"/>
      <c r="AR93" s="30"/>
      <c r="AS93" s="63"/>
      <c r="AT93" s="54"/>
      <c r="AU93" s="54"/>
      <c r="AV93" s="54"/>
      <c r="AW93" s="54"/>
      <c r="AX93" s="54"/>
      <c r="AY93" s="54"/>
      <c r="AZ93" s="54"/>
      <c r="BA93" s="54"/>
      <c r="BB93" s="54"/>
      <c r="BC93" s="54"/>
      <c r="BD93" s="55"/>
    </row>
    <row r="94" spans="1:91" s="5" customFormat="1" ht="32.450000000000003" customHeight="1">
      <c r="B94" s="64"/>
      <c r="C94" s="65" t="s">
        <v>74</v>
      </c>
      <c r="D94" s="66"/>
      <c r="E94" s="66"/>
      <c r="F94" s="66"/>
      <c r="G94" s="66"/>
      <c r="H94" s="66"/>
      <c r="I94" s="66"/>
      <c r="J94" s="66"/>
      <c r="K94" s="66"/>
      <c r="L94" s="66"/>
      <c r="M94" s="66"/>
      <c r="N94" s="66"/>
      <c r="O94" s="66"/>
      <c r="P94" s="66"/>
      <c r="Q94" s="66"/>
      <c r="R94" s="66"/>
      <c r="S94" s="66"/>
      <c r="T94" s="66"/>
      <c r="U94" s="66"/>
      <c r="V94" s="66"/>
      <c r="W94" s="66"/>
      <c r="X94" s="66"/>
      <c r="Y94" s="66"/>
      <c r="Z94" s="66"/>
      <c r="AA94" s="66"/>
      <c r="AB94" s="66"/>
      <c r="AC94" s="66"/>
      <c r="AD94" s="66"/>
      <c r="AE94" s="66"/>
      <c r="AF94" s="66"/>
      <c r="AG94" s="205">
        <f>ROUND(SUM(AG95:AG96),2)</f>
        <v>0</v>
      </c>
      <c r="AH94" s="205"/>
      <c r="AI94" s="205"/>
      <c r="AJ94" s="205"/>
      <c r="AK94" s="205"/>
      <c r="AL94" s="205"/>
      <c r="AM94" s="205"/>
      <c r="AN94" s="206">
        <f>SUM(AG94,AT94)</f>
        <v>0</v>
      </c>
      <c r="AO94" s="206"/>
      <c r="AP94" s="206"/>
      <c r="AQ94" s="68" t="s">
        <v>1</v>
      </c>
      <c r="AR94" s="64"/>
      <c r="AS94" s="69">
        <f>ROUND(SUM(AS95:AS96),2)</f>
        <v>0</v>
      </c>
      <c r="AT94" s="70">
        <f>ROUND(SUM(AV94:AW94),2)</f>
        <v>0</v>
      </c>
      <c r="AU94" s="71">
        <f>ROUND(SUM(AU95:AU96),5)</f>
        <v>0</v>
      </c>
      <c r="AV94" s="70">
        <f>ROUND(AZ94*L32,2)</f>
        <v>0</v>
      </c>
      <c r="AW94" s="70">
        <f>ROUND(BA94*L33,2)</f>
        <v>0</v>
      </c>
      <c r="AX94" s="70">
        <f>ROUND(BB94*L32,2)</f>
        <v>0</v>
      </c>
      <c r="AY94" s="70">
        <f>ROUND(BC94*L33,2)</f>
        <v>0</v>
      </c>
      <c r="AZ94" s="70">
        <f>ROUND(SUM(AZ95:AZ96),2)</f>
        <v>0</v>
      </c>
      <c r="BA94" s="70">
        <f>ROUND(SUM(BA95:BA96),2)</f>
        <v>0</v>
      </c>
      <c r="BB94" s="70">
        <f>ROUND(SUM(BB95:BB96),2)</f>
        <v>0</v>
      </c>
      <c r="BC94" s="70">
        <f>ROUND(SUM(BC95:BC96),2)</f>
        <v>0</v>
      </c>
      <c r="BD94" s="72">
        <f>ROUND(SUM(BD95:BD96),2)</f>
        <v>0</v>
      </c>
      <c r="BS94" s="73" t="s">
        <v>75</v>
      </c>
      <c r="BT94" s="73" t="s">
        <v>76</v>
      </c>
      <c r="BU94" s="74" t="s">
        <v>77</v>
      </c>
      <c r="BV94" s="73" t="s">
        <v>78</v>
      </c>
      <c r="BW94" s="73" t="s">
        <v>4</v>
      </c>
      <c r="BX94" s="73" t="s">
        <v>79</v>
      </c>
      <c r="CL94" s="73" t="s">
        <v>1</v>
      </c>
    </row>
    <row r="95" spans="1:91" s="6" customFormat="1" ht="16.5" customHeight="1">
      <c r="A95" s="75" t="s">
        <v>80</v>
      </c>
      <c r="B95" s="76"/>
      <c r="C95" s="77"/>
      <c r="D95" s="198" t="s">
        <v>81</v>
      </c>
      <c r="E95" s="198"/>
      <c r="F95" s="198"/>
      <c r="G95" s="198"/>
      <c r="H95" s="198"/>
      <c r="I95" s="78"/>
      <c r="J95" s="198" t="s">
        <v>82</v>
      </c>
      <c r="K95" s="198"/>
      <c r="L95" s="198"/>
      <c r="M95" s="198"/>
      <c r="N95" s="198"/>
      <c r="O95" s="198"/>
      <c r="P95" s="198"/>
      <c r="Q95" s="198"/>
      <c r="R95" s="198"/>
      <c r="S95" s="198"/>
      <c r="T95" s="198"/>
      <c r="U95" s="198"/>
      <c r="V95" s="198"/>
      <c r="W95" s="198"/>
      <c r="X95" s="198"/>
      <c r="Y95" s="198"/>
      <c r="Z95" s="198"/>
      <c r="AA95" s="198"/>
      <c r="AB95" s="198"/>
      <c r="AC95" s="198"/>
      <c r="AD95" s="198"/>
      <c r="AE95" s="198"/>
      <c r="AF95" s="198"/>
      <c r="AG95" s="199">
        <f>'SO 001 - Komunikácie'!J32</f>
        <v>0</v>
      </c>
      <c r="AH95" s="200"/>
      <c r="AI95" s="200"/>
      <c r="AJ95" s="200"/>
      <c r="AK95" s="200"/>
      <c r="AL95" s="200"/>
      <c r="AM95" s="200"/>
      <c r="AN95" s="199">
        <f>SUM(AG95,AT95)</f>
        <v>0</v>
      </c>
      <c r="AO95" s="200"/>
      <c r="AP95" s="200"/>
      <c r="AQ95" s="79" t="s">
        <v>83</v>
      </c>
      <c r="AR95" s="76"/>
      <c r="AS95" s="80">
        <v>0</v>
      </c>
      <c r="AT95" s="81">
        <f>ROUND(SUM(AV95:AW95),2)</f>
        <v>0</v>
      </c>
      <c r="AU95" s="82">
        <f>'SO 001 - Komunikácie'!P142</f>
        <v>0</v>
      </c>
      <c r="AV95" s="81">
        <f>'SO 001 - Komunikácie'!J35</f>
        <v>0</v>
      </c>
      <c r="AW95" s="81">
        <f>'SO 001 - Komunikácie'!J36</f>
        <v>0</v>
      </c>
      <c r="AX95" s="81">
        <f>'SO 001 - Komunikácie'!J37</f>
        <v>0</v>
      </c>
      <c r="AY95" s="81">
        <f>'SO 001 - Komunikácie'!J38</f>
        <v>0</v>
      </c>
      <c r="AZ95" s="81">
        <f>'SO 001 - Komunikácie'!F35</f>
        <v>0</v>
      </c>
      <c r="BA95" s="81">
        <f>'SO 001 - Komunikácie'!F36</f>
        <v>0</v>
      </c>
      <c r="BB95" s="81">
        <f>'SO 001 - Komunikácie'!F37</f>
        <v>0</v>
      </c>
      <c r="BC95" s="81">
        <f>'SO 001 - Komunikácie'!F38</f>
        <v>0</v>
      </c>
      <c r="BD95" s="83">
        <f>'SO 001 - Komunikácie'!F39</f>
        <v>0</v>
      </c>
      <c r="BT95" s="84" t="s">
        <v>84</v>
      </c>
      <c r="BV95" s="84" t="s">
        <v>78</v>
      </c>
      <c r="BW95" s="84" t="s">
        <v>85</v>
      </c>
      <c r="BX95" s="84" t="s">
        <v>4</v>
      </c>
      <c r="CL95" s="84" t="s">
        <v>1</v>
      </c>
      <c r="CM95" s="84" t="s">
        <v>76</v>
      </c>
    </row>
    <row r="96" spans="1:91" s="6" customFormat="1" ht="24.75" customHeight="1">
      <c r="A96" s="75" t="s">
        <v>80</v>
      </c>
      <c r="B96" s="76"/>
      <c r="C96" s="77"/>
      <c r="D96" s="198" t="s">
        <v>86</v>
      </c>
      <c r="E96" s="198"/>
      <c r="F96" s="198"/>
      <c r="G96" s="198"/>
      <c r="H96" s="198"/>
      <c r="I96" s="78"/>
      <c r="J96" s="198" t="s">
        <v>87</v>
      </c>
      <c r="K96" s="198"/>
      <c r="L96" s="198"/>
      <c r="M96" s="198"/>
      <c r="N96" s="198"/>
      <c r="O96" s="198"/>
      <c r="P96" s="198"/>
      <c r="Q96" s="198"/>
      <c r="R96" s="198"/>
      <c r="S96" s="198"/>
      <c r="T96" s="198"/>
      <c r="U96" s="198"/>
      <c r="V96" s="198"/>
      <c r="W96" s="198"/>
      <c r="X96" s="198"/>
      <c r="Y96" s="198"/>
      <c r="Z96" s="198"/>
      <c r="AA96" s="198"/>
      <c r="AB96" s="198"/>
      <c r="AC96" s="198"/>
      <c r="AD96" s="198"/>
      <c r="AE96" s="198"/>
      <c r="AF96" s="198"/>
      <c r="AG96" s="199">
        <f>'SO 001a - Sadové úpravy'!J32</f>
        <v>0</v>
      </c>
      <c r="AH96" s="200"/>
      <c r="AI96" s="200"/>
      <c r="AJ96" s="200"/>
      <c r="AK96" s="200"/>
      <c r="AL96" s="200"/>
      <c r="AM96" s="200"/>
      <c r="AN96" s="199">
        <f>SUM(AG96,AT96)</f>
        <v>0</v>
      </c>
      <c r="AO96" s="200"/>
      <c r="AP96" s="200"/>
      <c r="AQ96" s="79" t="s">
        <v>83</v>
      </c>
      <c r="AR96" s="76"/>
      <c r="AS96" s="85">
        <v>0</v>
      </c>
      <c r="AT96" s="86">
        <f>ROUND(SUM(AV96:AW96),2)</f>
        <v>0</v>
      </c>
      <c r="AU96" s="87">
        <f>'SO 001a - Sadové úpravy'!P129</f>
        <v>0</v>
      </c>
      <c r="AV96" s="86">
        <f>'SO 001a - Sadové úpravy'!J35</f>
        <v>0</v>
      </c>
      <c r="AW96" s="86">
        <f>'SO 001a - Sadové úpravy'!J36</f>
        <v>0</v>
      </c>
      <c r="AX96" s="86">
        <f>'SO 001a - Sadové úpravy'!J37</f>
        <v>0</v>
      </c>
      <c r="AY96" s="86">
        <f>'SO 001a - Sadové úpravy'!J38</f>
        <v>0</v>
      </c>
      <c r="AZ96" s="86">
        <f>'SO 001a - Sadové úpravy'!F35</f>
        <v>0</v>
      </c>
      <c r="BA96" s="86">
        <f>'SO 001a - Sadové úpravy'!F36</f>
        <v>0</v>
      </c>
      <c r="BB96" s="86">
        <f>'SO 001a - Sadové úpravy'!F37</f>
        <v>0</v>
      </c>
      <c r="BC96" s="86">
        <f>'SO 001a - Sadové úpravy'!F38</f>
        <v>0</v>
      </c>
      <c r="BD96" s="88">
        <f>'SO 001a - Sadové úpravy'!F39</f>
        <v>0</v>
      </c>
      <c r="BT96" s="84" t="s">
        <v>84</v>
      </c>
      <c r="BV96" s="84" t="s">
        <v>78</v>
      </c>
      <c r="BW96" s="84" t="s">
        <v>88</v>
      </c>
      <c r="BX96" s="84" t="s">
        <v>4</v>
      </c>
      <c r="CL96" s="84" t="s">
        <v>1</v>
      </c>
      <c r="CM96" s="84" t="s">
        <v>76</v>
      </c>
    </row>
    <row r="97" spans="2:89" ht="11.25">
      <c r="B97" s="16"/>
      <c r="AR97" s="16"/>
    </row>
    <row r="98" spans="2:89" s="1" customFormat="1" ht="30" customHeight="1">
      <c r="B98" s="30"/>
      <c r="C98" s="65" t="s">
        <v>89</v>
      </c>
      <c r="AG98" s="206">
        <f>ROUND(SUM(AG99:AG102), 2)</f>
        <v>0</v>
      </c>
      <c r="AH98" s="206"/>
      <c r="AI98" s="206"/>
      <c r="AJ98" s="206"/>
      <c r="AK98" s="206"/>
      <c r="AL98" s="206"/>
      <c r="AM98" s="206"/>
      <c r="AN98" s="206">
        <f>ROUND(SUM(AN99:AN102), 2)</f>
        <v>0</v>
      </c>
      <c r="AO98" s="206"/>
      <c r="AP98" s="206"/>
      <c r="AQ98" s="89"/>
      <c r="AR98" s="30"/>
      <c r="AS98" s="60" t="s">
        <v>90</v>
      </c>
      <c r="AT98" s="61" t="s">
        <v>91</v>
      </c>
      <c r="AU98" s="61" t="s">
        <v>40</v>
      </c>
      <c r="AV98" s="62" t="s">
        <v>63</v>
      </c>
    </row>
    <row r="99" spans="2:89" s="1" customFormat="1" ht="19.899999999999999" customHeight="1">
      <c r="B99" s="30"/>
      <c r="D99" s="203" t="s">
        <v>92</v>
      </c>
      <c r="E99" s="203"/>
      <c r="F99" s="203"/>
      <c r="G99" s="203"/>
      <c r="H99" s="203"/>
      <c r="I99" s="203"/>
      <c r="J99" s="203"/>
      <c r="K99" s="203"/>
      <c r="L99" s="203"/>
      <c r="M99" s="203"/>
      <c r="N99" s="203"/>
      <c r="O99" s="203"/>
      <c r="P99" s="203"/>
      <c r="Q99" s="203"/>
      <c r="R99" s="203"/>
      <c r="S99" s="203"/>
      <c r="T99" s="203"/>
      <c r="U99" s="203"/>
      <c r="V99" s="203"/>
      <c r="W99" s="203"/>
      <c r="X99" s="203"/>
      <c r="Y99" s="203"/>
      <c r="Z99" s="203"/>
      <c r="AA99" s="203"/>
      <c r="AB99" s="203"/>
      <c r="AG99" s="201">
        <f>ROUND(AG94 * AS99, 2)</f>
        <v>0</v>
      </c>
      <c r="AH99" s="202"/>
      <c r="AI99" s="202"/>
      <c r="AJ99" s="202"/>
      <c r="AK99" s="202"/>
      <c r="AL99" s="202"/>
      <c r="AM99" s="202"/>
      <c r="AN99" s="202">
        <f>ROUND(AG99 + AV99, 2)</f>
        <v>0</v>
      </c>
      <c r="AO99" s="202"/>
      <c r="AP99" s="202"/>
      <c r="AR99" s="30"/>
      <c r="AS99" s="91">
        <v>0</v>
      </c>
      <c r="AT99" s="92" t="s">
        <v>93</v>
      </c>
      <c r="AU99" s="92" t="s">
        <v>41</v>
      </c>
      <c r="AV99" s="93">
        <f>ROUND(IF(AU99="základná",AG99*L32,IF(AU99="znížená",AG99*L33,0)), 2)</f>
        <v>0</v>
      </c>
      <c r="BV99" s="13" t="s">
        <v>94</v>
      </c>
      <c r="BY99" s="94">
        <f>IF(AU99="základná",AV99,0)</f>
        <v>0</v>
      </c>
      <c r="BZ99" s="94">
        <f>IF(AU99="znížená",AV99,0)</f>
        <v>0</v>
      </c>
      <c r="CA99" s="94">
        <v>0</v>
      </c>
      <c r="CB99" s="94">
        <v>0</v>
      </c>
      <c r="CC99" s="94">
        <v>0</v>
      </c>
      <c r="CD99" s="94">
        <f>IF(AU99="základná",AG99,0)</f>
        <v>0</v>
      </c>
      <c r="CE99" s="94">
        <f>IF(AU99="znížená",AG99,0)</f>
        <v>0</v>
      </c>
      <c r="CF99" s="94">
        <f>IF(AU99="zákl. prenesená",AG99,0)</f>
        <v>0</v>
      </c>
      <c r="CG99" s="94">
        <f>IF(AU99="zníž. prenesená",AG99,0)</f>
        <v>0</v>
      </c>
      <c r="CH99" s="94">
        <f>IF(AU99="nulová",AG99,0)</f>
        <v>0</v>
      </c>
      <c r="CI99" s="13">
        <f>IF(AU99="základná",1,IF(AU99="znížená",2,IF(AU99="zákl. prenesená",4,IF(AU99="zníž. prenesená",5,3))))</f>
        <v>1</v>
      </c>
      <c r="CJ99" s="13">
        <f>IF(AT99="stavebná časť",1,IF(AT99="investičná časť",2,3))</f>
        <v>1</v>
      </c>
      <c r="CK99" s="13" t="str">
        <f>IF(D99="Vyplň vlastné","","x")</f>
        <v>x</v>
      </c>
    </row>
    <row r="100" spans="2:89" s="1" customFormat="1" ht="19.899999999999999" customHeight="1">
      <c r="B100" s="30"/>
      <c r="D100" s="204" t="s">
        <v>95</v>
      </c>
      <c r="E100" s="203"/>
      <c r="F100" s="203"/>
      <c r="G100" s="203"/>
      <c r="H100" s="203"/>
      <c r="I100" s="203"/>
      <c r="J100" s="203"/>
      <c r="K100" s="203"/>
      <c r="L100" s="203"/>
      <c r="M100" s="203"/>
      <c r="N100" s="203"/>
      <c r="O100" s="203"/>
      <c r="P100" s="203"/>
      <c r="Q100" s="203"/>
      <c r="R100" s="203"/>
      <c r="S100" s="203"/>
      <c r="T100" s="203"/>
      <c r="U100" s="203"/>
      <c r="V100" s="203"/>
      <c r="W100" s="203"/>
      <c r="X100" s="203"/>
      <c r="Y100" s="203"/>
      <c r="Z100" s="203"/>
      <c r="AA100" s="203"/>
      <c r="AB100" s="203"/>
      <c r="AG100" s="201">
        <f>ROUND(AG94 * AS100, 2)</f>
        <v>0</v>
      </c>
      <c r="AH100" s="202"/>
      <c r="AI100" s="202"/>
      <c r="AJ100" s="202"/>
      <c r="AK100" s="202"/>
      <c r="AL100" s="202"/>
      <c r="AM100" s="202"/>
      <c r="AN100" s="202">
        <f>ROUND(AG100 + AV100, 2)</f>
        <v>0</v>
      </c>
      <c r="AO100" s="202"/>
      <c r="AP100" s="202"/>
      <c r="AR100" s="30"/>
      <c r="AS100" s="91">
        <v>0</v>
      </c>
      <c r="AT100" s="92" t="s">
        <v>93</v>
      </c>
      <c r="AU100" s="92" t="s">
        <v>41</v>
      </c>
      <c r="AV100" s="93">
        <f>ROUND(IF(AU100="základná",AG100*L32,IF(AU100="znížená",AG100*L33,0)), 2)</f>
        <v>0</v>
      </c>
      <c r="BV100" s="13" t="s">
        <v>96</v>
      </c>
      <c r="BY100" s="94">
        <f>IF(AU100="základná",AV100,0)</f>
        <v>0</v>
      </c>
      <c r="BZ100" s="94">
        <f>IF(AU100="znížená",AV100,0)</f>
        <v>0</v>
      </c>
      <c r="CA100" s="94">
        <v>0</v>
      </c>
      <c r="CB100" s="94">
        <v>0</v>
      </c>
      <c r="CC100" s="94">
        <v>0</v>
      </c>
      <c r="CD100" s="94">
        <f>IF(AU100="základná",AG100,0)</f>
        <v>0</v>
      </c>
      <c r="CE100" s="94">
        <f>IF(AU100="znížená",AG100,0)</f>
        <v>0</v>
      </c>
      <c r="CF100" s="94">
        <f>IF(AU100="zákl. prenesená",AG100,0)</f>
        <v>0</v>
      </c>
      <c r="CG100" s="94">
        <f>IF(AU100="zníž. prenesená",AG100,0)</f>
        <v>0</v>
      </c>
      <c r="CH100" s="94">
        <f>IF(AU100="nulová",AG100,0)</f>
        <v>0</v>
      </c>
      <c r="CI100" s="13">
        <f>IF(AU100="základná",1,IF(AU100="znížená",2,IF(AU100="zákl. prenesená",4,IF(AU100="zníž. prenesená",5,3))))</f>
        <v>1</v>
      </c>
      <c r="CJ100" s="13">
        <f>IF(AT100="stavebná časť",1,IF(AT100="investičná časť",2,3))</f>
        <v>1</v>
      </c>
      <c r="CK100" s="13" t="str">
        <f>IF(D100="Vyplň vlastné","","x")</f>
        <v/>
      </c>
    </row>
    <row r="101" spans="2:89" s="1" customFormat="1" ht="19.899999999999999" customHeight="1">
      <c r="B101" s="30"/>
      <c r="D101" s="204" t="s">
        <v>95</v>
      </c>
      <c r="E101" s="203"/>
      <c r="F101" s="203"/>
      <c r="G101" s="203"/>
      <c r="H101" s="203"/>
      <c r="I101" s="203"/>
      <c r="J101" s="203"/>
      <c r="K101" s="203"/>
      <c r="L101" s="203"/>
      <c r="M101" s="203"/>
      <c r="N101" s="203"/>
      <c r="O101" s="203"/>
      <c r="P101" s="203"/>
      <c r="Q101" s="203"/>
      <c r="R101" s="203"/>
      <c r="S101" s="203"/>
      <c r="T101" s="203"/>
      <c r="U101" s="203"/>
      <c r="V101" s="203"/>
      <c r="W101" s="203"/>
      <c r="X101" s="203"/>
      <c r="Y101" s="203"/>
      <c r="Z101" s="203"/>
      <c r="AA101" s="203"/>
      <c r="AB101" s="203"/>
      <c r="AG101" s="201">
        <f>ROUND(AG94 * AS101, 2)</f>
        <v>0</v>
      </c>
      <c r="AH101" s="202"/>
      <c r="AI101" s="202"/>
      <c r="AJ101" s="202"/>
      <c r="AK101" s="202"/>
      <c r="AL101" s="202"/>
      <c r="AM101" s="202"/>
      <c r="AN101" s="202">
        <f>ROUND(AG101 + AV101, 2)</f>
        <v>0</v>
      </c>
      <c r="AO101" s="202"/>
      <c r="AP101" s="202"/>
      <c r="AR101" s="30"/>
      <c r="AS101" s="91">
        <v>0</v>
      </c>
      <c r="AT101" s="92" t="s">
        <v>93</v>
      </c>
      <c r="AU101" s="92" t="s">
        <v>41</v>
      </c>
      <c r="AV101" s="93">
        <f>ROUND(IF(AU101="základná",AG101*L32,IF(AU101="znížená",AG101*L33,0)), 2)</f>
        <v>0</v>
      </c>
      <c r="BV101" s="13" t="s">
        <v>96</v>
      </c>
      <c r="BY101" s="94">
        <f>IF(AU101="základná",AV101,0)</f>
        <v>0</v>
      </c>
      <c r="BZ101" s="94">
        <f>IF(AU101="znížená",AV101,0)</f>
        <v>0</v>
      </c>
      <c r="CA101" s="94">
        <v>0</v>
      </c>
      <c r="CB101" s="94">
        <v>0</v>
      </c>
      <c r="CC101" s="94">
        <v>0</v>
      </c>
      <c r="CD101" s="94">
        <f>IF(AU101="základná",AG101,0)</f>
        <v>0</v>
      </c>
      <c r="CE101" s="94">
        <f>IF(AU101="znížená",AG101,0)</f>
        <v>0</v>
      </c>
      <c r="CF101" s="94">
        <f>IF(AU101="zákl. prenesená",AG101,0)</f>
        <v>0</v>
      </c>
      <c r="CG101" s="94">
        <f>IF(AU101="zníž. prenesená",AG101,0)</f>
        <v>0</v>
      </c>
      <c r="CH101" s="94">
        <f>IF(AU101="nulová",AG101,0)</f>
        <v>0</v>
      </c>
      <c r="CI101" s="13">
        <f>IF(AU101="základná",1,IF(AU101="znížená",2,IF(AU101="zákl. prenesená",4,IF(AU101="zníž. prenesená",5,3))))</f>
        <v>1</v>
      </c>
      <c r="CJ101" s="13">
        <f>IF(AT101="stavebná časť",1,IF(AT101="investičná časť",2,3))</f>
        <v>1</v>
      </c>
      <c r="CK101" s="13" t="str">
        <f>IF(D101="Vyplň vlastné","","x")</f>
        <v/>
      </c>
    </row>
    <row r="102" spans="2:89" s="1" customFormat="1" ht="19.899999999999999" customHeight="1">
      <c r="B102" s="30"/>
      <c r="D102" s="204" t="s">
        <v>95</v>
      </c>
      <c r="E102" s="203"/>
      <c r="F102" s="203"/>
      <c r="G102" s="203"/>
      <c r="H102" s="203"/>
      <c r="I102" s="203"/>
      <c r="J102" s="203"/>
      <c r="K102" s="203"/>
      <c r="L102" s="203"/>
      <c r="M102" s="203"/>
      <c r="N102" s="203"/>
      <c r="O102" s="203"/>
      <c r="P102" s="203"/>
      <c r="Q102" s="203"/>
      <c r="R102" s="203"/>
      <c r="S102" s="203"/>
      <c r="T102" s="203"/>
      <c r="U102" s="203"/>
      <c r="V102" s="203"/>
      <c r="W102" s="203"/>
      <c r="X102" s="203"/>
      <c r="Y102" s="203"/>
      <c r="Z102" s="203"/>
      <c r="AA102" s="203"/>
      <c r="AB102" s="203"/>
      <c r="AG102" s="201">
        <f>ROUND(AG94 * AS102, 2)</f>
        <v>0</v>
      </c>
      <c r="AH102" s="202"/>
      <c r="AI102" s="202"/>
      <c r="AJ102" s="202"/>
      <c r="AK102" s="202"/>
      <c r="AL102" s="202"/>
      <c r="AM102" s="202"/>
      <c r="AN102" s="202">
        <f>ROUND(AG102 + AV102, 2)</f>
        <v>0</v>
      </c>
      <c r="AO102" s="202"/>
      <c r="AP102" s="202"/>
      <c r="AR102" s="30"/>
      <c r="AS102" s="95">
        <v>0</v>
      </c>
      <c r="AT102" s="96" t="s">
        <v>93</v>
      </c>
      <c r="AU102" s="96" t="s">
        <v>41</v>
      </c>
      <c r="AV102" s="97">
        <f>ROUND(IF(AU102="základná",AG102*L32,IF(AU102="znížená",AG102*L33,0)), 2)</f>
        <v>0</v>
      </c>
      <c r="BV102" s="13" t="s">
        <v>96</v>
      </c>
      <c r="BY102" s="94">
        <f>IF(AU102="základná",AV102,0)</f>
        <v>0</v>
      </c>
      <c r="BZ102" s="94">
        <f>IF(AU102="znížená",AV102,0)</f>
        <v>0</v>
      </c>
      <c r="CA102" s="94">
        <v>0</v>
      </c>
      <c r="CB102" s="94">
        <v>0</v>
      </c>
      <c r="CC102" s="94">
        <v>0</v>
      </c>
      <c r="CD102" s="94">
        <f>IF(AU102="základná",AG102,0)</f>
        <v>0</v>
      </c>
      <c r="CE102" s="94">
        <f>IF(AU102="znížená",AG102,0)</f>
        <v>0</v>
      </c>
      <c r="CF102" s="94">
        <f>IF(AU102="zákl. prenesená",AG102,0)</f>
        <v>0</v>
      </c>
      <c r="CG102" s="94">
        <f>IF(AU102="zníž. prenesená",AG102,0)</f>
        <v>0</v>
      </c>
      <c r="CH102" s="94">
        <f>IF(AU102="nulová",AG102,0)</f>
        <v>0</v>
      </c>
      <c r="CI102" s="13">
        <f>IF(AU102="základná",1,IF(AU102="znížená",2,IF(AU102="zákl. prenesená",4,IF(AU102="zníž. prenesená",5,3))))</f>
        <v>1</v>
      </c>
      <c r="CJ102" s="13">
        <f>IF(AT102="stavebná časť",1,IF(AT102="investičná časť",2,3))</f>
        <v>1</v>
      </c>
      <c r="CK102" s="13" t="str">
        <f>IF(D102="Vyplň vlastné","","x")</f>
        <v/>
      </c>
    </row>
    <row r="103" spans="2:89" s="1" customFormat="1" ht="10.9" customHeight="1">
      <c r="B103" s="30"/>
      <c r="AR103" s="30"/>
    </row>
    <row r="104" spans="2:89" s="1" customFormat="1" ht="30" customHeight="1">
      <c r="B104" s="30"/>
      <c r="C104" s="98" t="s">
        <v>97</v>
      </c>
      <c r="D104" s="99"/>
      <c r="E104" s="99"/>
      <c r="F104" s="99"/>
      <c r="G104" s="99"/>
      <c r="H104" s="99"/>
      <c r="I104" s="99"/>
      <c r="J104" s="99"/>
      <c r="K104" s="99"/>
      <c r="L104" s="99"/>
      <c r="M104" s="99"/>
      <c r="N104" s="99"/>
      <c r="O104" s="99"/>
      <c r="P104" s="99"/>
      <c r="Q104" s="99"/>
      <c r="R104" s="99"/>
      <c r="S104" s="99"/>
      <c r="T104" s="99"/>
      <c r="U104" s="99"/>
      <c r="V104" s="99"/>
      <c r="W104" s="99"/>
      <c r="X104" s="99"/>
      <c r="Y104" s="99"/>
      <c r="Z104" s="99"/>
      <c r="AA104" s="99"/>
      <c r="AB104" s="99"/>
      <c r="AC104" s="99"/>
      <c r="AD104" s="99"/>
      <c r="AE104" s="99"/>
      <c r="AF104" s="99"/>
      <c r="AG104" s="207">
        <f>ROUND(AG94 + AG98, 2)</f>
        <v>0</v>
      </c>
      <c r="AH104" s="207"/>
      <c r="AI104" s="207"/>
      <c r="AJ104" s="207"/>
      <c r="AK104" s="207"/>
      <c r="AL104" s="207"/>
      <c r="AM104" s="207"/>
      <c r="AN104" s="207">
        <f>ROUND(AN94 + AN98, 2)</f>
        <v>0</v>
      </c>
      <c r="AO104" s="207"/>
      <c r="AP104" s="207"/>
      <c r="AQ104" s="99"/>
      <c r="AR104" s="30"/>
    </row>
    <row r="105" spans="2:89" s="1" customFormat="1" ht="6.95" customHeight="1">
      <c r="B105" s="45"/>
      <c r="C105" s="46"/>
      <c r="D105" s="46"/>
      <c r="E105" s="46"/>
      <c r="F105" s="46"/>
      <c r="G105" s="46"/>
      <c r="H105" s="46"/>
      <c r="I105" s="46"/>
      <c r="J105" s="46"/>
      <c r="K105" s="46"/>
      <c r="L105" s="46"/>
      <c r="M105" s="46"/>
      <c r="N105" s="46"/>
      <c r="O105" s="46"/>
      <c r="P105" s="46"/>
      <c r="Q105" s="46"/>
      <c r="R105" s="46"/>
      <c r="S105" s="46"/>
      <c r="T105" s="46"/>
      <c r="U105" s="46"/>
      <c r="V105" s="46"/>
      <c r="W105" s="46"/>
      <c r="X105" s="46"/>
      <c r="Y105" s="46"/>
      <c r="Z105" s="46"/>
      <c r="AA105" s="46"/>
      <c r="AB105" s="46"/>
      <c r="AC105" s="46"/>
      <c r="AD105" s="46"/>
      <c r="AE105" s="46"/>
      <c r="AF105" s="46"/>
      <c r="AG105" s="46"/>
      <c r="AH105" s="46"/>
      <c r="AI105" s="46"/>
      <c r="AJ105" s="46"/>
      <c r="AK105" s="46"/>
      <c r="AL105" s="46"/>
      <c r="AM105" s="46"/>
      <c r="AN105" s="46"/>
      <c r="AO105" s="46"/>
      <c r="AP105" s="46"/>
      <c r="AQ105" s="46"/>
      <c r="AR105" s="30"/>
    </row>
  </sheetData>
  <mergeCells count="64">
    <mergeCell ref="AK38:AO38"/>
    <mergeCell ref="X38:AB38"/>
    <mergeCell ref="AR2:BE2"/>
    <mergeCell ref="W35:AE35"/>
    <mergeCell ref="L35:P35"/>
    <mergeCell ref="AK35:AO35"/>
    <mergeCell ref="AK36:AO36"/>
    <mergeCell ref="W36:AE36"/>
    <mergeCell ref="L36:P36"/>
    <mergeCell ref="W33:AE33"/>
    <mergeCell ref="AK33:AO33"/>
    <mergeCell ref="L33:P33"/>
    <mergeCell ref="AK34:AO34"/>
    <mergeCell ref="L34:P34"/>
    <mergeCell ref="W34:AE34"/>
    <mergeCell ref="AG104:AM104"/>
    <mergeCell ref="AN104:AP104"/>
    <mergeCell ref="BE5:BE34"/>
    <mergeCell ref="K5:AJ5"/>
    <mergeCell ref="K6:AJ6"/>
    <mergeCell ref="E14:AJ14"/>
    <mergeCell ref="E23:AN23"/>
    <mergeCell ref="AK26:AO26"/>
    <mergeCell ref="AK27:AO27"/>
    <mergeCell ref="AK29:AO29"/>
    <mergeCell ref="AK31:AO31"/>
    <mergeCell ref="L31:P31"/>
    <mergeCell ref="W31:AE31"/>
    <mergeCell ref="AK32:AO32"/>
    <mergeCell ref="W32:AE32"/>
    <mergeCell ref="L32:P32"/>
    <mergeCell ref="D102:AB102"/>
    <mergeCell ref="AG102:AM102"/>
    <mergeCell ref="AN102:AP102"/>
    <mergeCell ref="AG94:AM94"/>
    <mergeCell ref="AN94:AP94"/>
    <mergeCell ref="AG98:AM98"/>
    <mergeCell ref="AN98:AP98"/>
    <mergeCell ref="D100:AB100"/>
    <mergeCell ref="AG100:AM100"/>
    <mergeCell ref="AN100:AP100"/>
    <mergeCell ref="D101:AB101"/>
    <mergeCell ref="AG101:AM101"/>
    <mergeCell ref="AN101:AP101"/>
    <mergeCell ref="D96:H96"/>
    <mergeCell ref="AG96:AM96"/>
    <mergeCell ref="AN96:AP96"/>
    <mergeCell ref="J96:AF96"/>
    <mergeCell ref="AG99:AM99"/>
    <mergeCell ref="AN99:AP99"/>
    <mergeCell ref="D99:AB99"/>
    <mergeCell ref="AG92:AM92"/>
    <mergeCell ref="AN92:AP92"/>
    <mergeCell ref="I92:AF92"/>
    <mergeCell ref="C92:G92"/>
    <mergeCell ref="D95:H95"/>
    <mergeCell ref="J95:AF95"/>
    <mergeCell ref="AG95:AM95"/>
    <mergeCell ref="AN95:AP95"/>
    <mergeCell ref="L85:AJ85"/>
    <mergeCell ref="AM87:AN87"/>
    <mergeCell ref="AS89:AT91"/>
    <mergeCell ref="AM89:AP89"/>
    <mergeCell ref="AM90:AP90"/>
  </mergeCells>
  <dataValidations count="2">
    <dataValidation type="list" allowBlank="1" showInputMessage="1" showErrorMessage="1" error="Povolené sú hodnoty základná, znížená, nulová." sqref="AU98:AU102" xr:uid="{00000000-0002-0000-0000-000000000000}">
      <formula1>"základná, znížená, nulová"</formula1>
    </dataValidation>
    <dataValidation type="list" allowBlank="1" showInputMessage="1" showErrorMessage="1" error="Povolené sú hodnoty stavebná časť, technologická časť, investičná časť." sqref="AT98:AT102" xr:uid="{00000000-0002-0000-0000-000001000000}">
      <formula1>"stavebná časť, technologická časť, investičná časť"</formula1>
    </dataValidation>
  </dataValidations>
  <hyperlinks>
    <hyperlink ref="A95" location="'SO 001 - Komunikácie'!C2" display="/" xr:uid="{00000000-0004-0000-0000-000000000000}"/>
    <hyperlink ref="A96" location="'SO 001a - Sadové úpravy'!C2" display="/" xr:uid="{00000000-0004-0000-0000-000001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233"/>
  <sheetViews>
    <sheetView showGridLines="0" topLeftCell="A46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31" t="s">
        <v>5</v>
      </c>
      <c r="M2" s="212"/>
      <c r="N2" s="212"/>
      <c r="O2" s="212"/>
      <c r="P2" s="212"/>
      <c r="Q2" s="212"/>
      <c r="R2" s="212"/>
      <c r="S2" s="212"/>
      <c r="T2" s="212"/>
      <c r="U2" s="212"/>
      <c r="V2" s="212"/>
      <c r="AT2" s="13" t="s">
        <v>85</v>
      </c>
    </row>
    <row r="3" spans="2:46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76</v>
      </c>
    </row>
    <row r="4" spans="2:46" ht="24.95" customHeight="1">
      <c r="B4" s="16"/>
      <c r="D4" s="17" t="s">
        <v>98</v>
      </c>
      <c r="L4" s="16"/>
      <c r="M4" s="101" t="s">
        <v>10</v>
      </c>
      <c r="AT4" s="13" t="s">
        <v>3</v>
      </c>
    </row>
    <row r="5" spans="2:46" ht="6.95" customHeight="1">
      <c r="B5" s="16"/>
      <c r="L5" s="16"/>
    </row>
    <row r="6" spans="2:46" ht="12" customHeight="1">
      <c r="B6" s="16"/>
      <c r="D6" s="23" t="s">
        <v>15</v>
      </c>
      <c r="L6" s="16"/>
    </row>
    <row r="7" spans="2:46" ht="16.5" customHeight="1">
      <c r="B7" s="16"/>
      <c r="E7" s="232" t="str">
        <f>'Rekapitulácia stavby'!K6</f>
        <v>Cyklistická komunikácia Moskovská trieda - Kremnická ulica</v>
      </c>
      <c r="F7" s="233"/>
      <c r="G7" s="233"/>
      <c r="H7" s="233"/>
      <c r="L7" s="16"/>
    </row>
    <row r="8" spans="2:46" s="1" customFormat="1" ht="12" customHeight="1">
      <c r="B8" s="30"/>
      <c r="D8" s="23" t="s">
        <v>99</v>
      </c>
      <c r="L8" s="30"/>
    </row>
    <row r="9" spans="2:46" s="1" customFormat="1" ht="16.5" customHeight="1">
      <c r="B9" s="30"/>
      <c r="E9" s="184" t="s">
        <v>100</v>
      </c>
      <c r="F9" s="234"/>
      <c r="G9" s="234"/>
      <c r="H9" s="234"/>
      <c r="L9" s="30"/>
    </row>
    <row r="10" spans="2:46" s="1" customFormat="1" ht="11.25">
      <c r="B10" s="30"/>
      <c r="L10" s="30"/>
    </row>
    <row r="11" spans="2:46" s="1" customFormat="1" ht="12" customHeight="1">
      <c r="B11" s="30"/>
      <c r="D11" s="23" t="s">
        <v>17</v>
      </c>
      <c r="F11" s="21" t="s">
        <v>1</v>
      </c>
      <c r="I11" s="23" t="s">
        <v>18</v>
      </c>
      <c r="J11" s="21" t="s">
        <v>1</v>
      </c>
      <c r="L11" s="30"/>
    </row>
    <row r="12" spans="2:46" s="1" customFormat="1" ht="12" customHeight="1">
      <c r="B12" s="30"/>
      <c r="D12" s="23" t="s">
        <v>19</v>
      </c>
      <c r="F12" s="21" t="s">
        <v>20</v>
      </c>
      <c r="I12" s="23" t="s">
        <v>21</v>
      </c>
      <c r="J12" s="53" t="str">
        <f>'Rekapitulácia stavby'!AN8</f>
        <v>21. 7. 2022</v>
      </c>
      <c r="L12" s="30"/>
    </row>
    <row r="13" spans="2:46" s="1" customFormat="1" ht="10.9" customHeight="1">
      <c r="B13" s="30"/>
      <c r="L13" s="30"/>
    </row>
    <row r="14" spans="2:46" s="1" customFormat="1" ht="12" customHeight="1">
      <c r="B14" s="30"/>
      <c r="D14" s="23" t="s">
        <v>23</v>
      </c>
      <c r="I14" s="23" t="s">
        <v>24</v>
      </c>
      <c r="J14" s="21" t="str">
        <f>IF('Rekapitulácia stavby'!AN10="","",'Rekapitulácia stavby'!AN10)</f>
        <v/>
      </c>
      <c r="L14" s="30"/>
    </row>
    <row r="15" spans="2:46" s="1" customFormat="1" ht="18" customHeight="1">
      <c r="B15" s="30"/>
      <c r="E15" s="21" t="str">
        <f>IF('Rekapitulácia stavby'!E11="","",'Rekapitulácia stavby'!E11)</f>
        <v>Mestská časť Košice - Sídlisko KVP</v>
      </c>
      <c r="I15" s="23" t="s">
        <v>26</v>
      </c>
      <c r="J15" s="21" t="str">
        <f>IF('Rekapitulácia stavby'!AN11="","",'Rekapitulácia stavby'!AN11)</f>
        <v/>
      </c>
      <c r="L15" s="30"/>
    </row>
    <row r="16" spans="2:46" s="1" customFormat="1" ht="6.95" customHeight="1">
      <c r="B16" s="30"/>
      <c r="L16" s="30"/>
    </row>
    <row r="17" spans="2:12" s="1" customFormat="1" ht="12" customHeight="1">
      <c r="B17" s="30"/>
      <c r="D17" s="23" t="s">
        <v>27</v>
      </c>
      <c r="I17" s="23" t="s">
        <v>24</v>
      </c>
      <c r="J17" s="24" t="str">
        <f>'Rekapitulácia stavby'!AN13</f>
        <v>Vyplň údaj</v>
      </c>
      <c r="L17" s="30"/>
    </row>
    <row r="18" spans="2:12" s="1" customFormat="1" ht="18" customHeight="1">
      <c r="B18" s="30"/>
      <c r="E18" s="235" t="str">
        <f>'Rekapitulácia stavby'!E14</f>
        <v>Vyplň údaj</v>
      </c>
      <c r="F18" s="211"/>
      <c r="G18" s="211"/>
      <c r="H18" s="211"/>
      <c r="I18" s="23" t="s">
        <v>26</v>
      </c>
      <c r="J18" s="24" t="str">
        <f>'Rekapitulácia stavby'!AN14</f>
        <v>Vyplň údaj</v>
      </c>
      <c r="L18" s="30"/>
    </row>
    <row r="19" spans="2:12" s="1" customFormat="1" ht="6.95" customHeight="1">
      <c r="B19" s="30"/>
      <c r="L19" s="30"/>
    </row>
    <row r="20" spans="2:12" s="1" customFormat="1" ht="12" customHeight="1">
      <c r="B20" s="30"/>
      <c r="D20" s="23" t="s">
        <v>29</v>
      </c>
      <c r="I20" s="23" t="s">
        <v>24</v>
      </c>
      <c r="J20" s="21" t="str">
        <f>IF('Rekapitulácia stavby'!AN16="","",'Rekapitulácia stavby'!AN16)</f>
        <v/>
      </c>
      <c r="L20" s="30"/>
    </row>
    <row r="21" spans="2:12" s="1" customFormat="1" ht="18" customHeight="1">
      <c r="B21" s="30"/>
      <c r="E21" s="21" t="str">
        <f>IF('Rekapitulácia stavby'!E17="","",'Rekapitulácia stavby'!E17)</f>
        <v>Ing.arch. Jana Lamiová, Ing.arch. Alexander Lami</v>
      </c>
      <c r="I21" s="23" t="s">
        <v>26</v>
      </c>
      <c r="J21" s="21" t="str">
        <f>IF('Rekapitulácia stavby'!AN17="","",'Rekapitulácia stavby'!AN17)</f>
        <v/>
      </c>
      <c r="L21" s="30"/>
    </row>
    <row r="22" spans="2:12" s="1" customFormat="1" ht="6.95" customHeight="1">
      <c r="B22" s="30"/>
      <c r="L22" s="30"/>
    </row>
    <row r="23" spans="2:12" s="1" customFormat="1" ht="12" customHeight="1">
      <c r="B23" s="30"/>
      <c r="D23" s="23" t="s">
        <v>32</v>
      </c>
      <c r="I23" s="23" t="s">
        <v>24</v>
      </c>
      <c r="J23" s="21" t="str">
        <f>IF('Rekapitulácia stavby'!AN19="","",'Rekapitulácia stavby'!AN19)</f>
        <v/>
      </c>
      <c r="L23" s="30"/>
    </row>
    <row r="24" spans="2:12" s="1" customFormat="1" ht="18" customHeight="1">
      <c r="B24" s="30"/>
      <c r="E24" s="21" t="str">
        <f>IF('Rekapitulácia stavby'!E20="","",'Rekapitulácia stavby'!E20)</f>
        <v xml:space="preserve"> </v>
      </c>
      <c r="I24" s="23" t="s">
        <v>26</v>
      </c>
      <c r="J24" s="21" t="str">
        <f>IF('Rekapitulácia stavby'!AN20="","",'Rekapitulácia stavby'!AN20)</f>
        <v/>
      </c>
      <c r="L24" s="30"/>
    </row>
    <row r="25" spans="2:12" s="1" customFormat="1" ht="6.95" customHeight="1">
      <c r="B25" s="30"/>
      <c r="L25" s="30"/>
    </row>
    <row r="26" spans="2:12" s="1" customFormat="1" ht="12" customHeight="1">
      <c r="B26" s="30"/>
      <c r="D26" s="23" t="s">
        <v>33</v>
      </c>
      <c r="L26" s="30"/>
    </row>
    <row r="27" spans="2:12" s="7" customFormat="1" ht="16.5" customHeight="1">
      <c r="B27" s="102"/>
      <c r="E27" s="216" t="s">
        <v>1</v>
      </c>
      <c r="F27" s="216"/>
      <c r="G27" s="216"/>
      <c r="H27" s="216"/>
      <c r="L27" s="102"/>
    </row>
    <row r="28" spans="2:12" s="1" customFormat="1" ht="6.95" customHeight="1">
      <c r="B28" s="30"/>
      <c r="L28" s="30"/>
    </row>
    <row r="29" spans="2:12" s="1" customFormat="1" ht="6.95" customHeight="1">
      <c r="B29" s="30"/>
      <c r="D29" s="54"/>
      <c r="E29" s="54"/>
      <c r="F29" s="54"/>
      <c r="G29" s="54"/>
      <c r="H29" s="54"/>
      <c r="I29" s="54"/>
      <c r="J29" s="54"/>
      <c r="K29" s="54"/>
      <c r="L29" s="30"/>
    </row>
    <row r="30" spans="2:12" s="1" customFormat="1" ht="14.45" customHeight="1">
      <c r="B30" s="30"/>
      <c r="D30" s="21" t="s">
        <v>101</v>
      </c>
      <c r="J30" s="29">
        <f>J96</f>
        <v>0</v>
      </c>
      <c r="L30" s="30"/>
    </row>
    <row r="31" spans="2:12" s="1" customFormat="1" ht="14.45" customHeight="1">
      <c r="B31" s="30"/>
      <c r="D31" s="28" t="s">
        <v>92</v>
      </c>
      <c r="J31" s="29">
        <f>J115</f>
        <v>0</v>
      </c>
      <c r="L31" s="30"/>
    </row>
    <row r="32" spans="2:12" s="1" customFormat="1" ht="25.35" customHeight="1">
      <c r="B32" s="30"/>
      <c r="D32" s="103" t="s">
        <v>36</v>
      </c>
      <c r="J32" s="67">
        <f>ROUND(J30 + J31, 2)</f>
        <v>0</v>
      </c>
      <c r="L32" s="30"/>
    </row>
    <row r="33" spans="2:12" s="1" customFormat="1" ht="6.95" customHeight="1">
      <c r="B33" s="30"/>
      <c r="D33" s="54"/>
      <c r="E33" s="54"/>
      <c r="F33" s="54"/>
      <c r="G33" s="54"/>
      <c r="H33" s="54"/>
      <c r="I33" s="54"/>
      <c r="J33" s="54"/>
      <c r="K33" s="54"/>
      <c r="L33" s="30"/>
    </row>
    <row r="34" spans="2:12" s="1" customFormat="1" ht="14.45" customHeight="1">
      <c r="B34" s="30"/>
      <c r="F34" s="33" t="s">
        <v>38</v>
      </c>
      <c r="I34" s="33" t="s">
        <v>37</v>
      </c>
      <c r="J34" s="33" t="s">
        <v>39</v>
      </c>
      <c r="L34" s="30"/>
    </row>
    <row r="35" spans="2:12" s="1" customFormat="1" ht="14.45" customHeight="1">
      <c r="B35" s="30"/>
      <c r="D35" s="56" t="s">
        <v>40</v>
      </c>
      <c r="E35" s="35" t="s">
        <v>41</v>
      </c>
      <c r="F35" s="104">
        <f>ROUND((SUM(BE115:BE122) + SUM(BE142:BE232)),  2)</f>
        <v>0</v>
      </c>
      <c r="G35" s="105"/>
      <c r="H35" s="105"/>
      <c r="I35" s="106">
        <v>0.2</v>
      </c>
      <c r="J35" s="104">
        <f>ROUND(((SUM(BE115:BE122) + SUM(BE142:BE232))*I35),  2)</f>
        <v>0</v>
      </c>
      <c r="L35" s="30"/>
    </row>
    <row r="36" spans="2:12" s="1" customFormat="1" ht="14.45" customHeight="1">
      <c r="B36" s="30"/>
      <c r="E36" s="35" t="s">
        <v>42</v>
      </c>
      <c r="F36" s="104">
        <f>ROUND((SUM(BF115:BF122) + SUM(BF142:BF232)),  2)</f>
        <v>0</v>
      </c>
      <c r="G36" s="105"/>
      <c r="H36" s="105"/>
      <c r="I36" s="106">
        <v>0.2</v>
      </c>
      <c r="J36" s="104">
        <f>ROUND(((SUM(BF115:BF122) + SUM(BF142:BF232))*I36),  2)</f>
        <v>0</v>
      </c>
      <c r="L36" s="30"/>
    </row>
    <row r="37" spans="2:12" s="1" customFormat="1" ht="14.45" hidden="1" customHeight="1">
      <c r="B37" s="30"/>
      <c r="E37" s="23" t="s">
        <v>43</v>
      </c>
      <c r="F37" s="107">
        <f>ROUND((SUM(BG115:BG122) + SUM(BG142:BG232)),  2)</f>
        <v>0</v>
      </c>
      <c r="I37" s="108">
        <v>0.2</v>
      </c>
      <c r="J37" s="107">
        <f>0</f>
        <v>0</v>
      </c>
      <c r="L37" s="30"/>
    </row>
    <row r="38" spans="2:12" s="1" customFormat="1" ht="14.45" hidden="1" customHeight="1">
      <c r="B38" s="30"/>
      <c r="E38" s="23" t="s">
        <v>44</v>
      </c>
      <c r="F38" s="107">
        <f>ROUND((SUM(BH115:BH122) + SUM(BH142:BH232)),  2)</f>
        <v>0</v>
      </c>
      <c r="I38" s="108">
        <v>0.2</v>
      </c>
      <c r="J38" s="107">
        <f>0</f>
        <v>0</v>
      </c>
      <c r="L38" s="30"/>
    </row>
    <row r="39" spans="2:12" s="1" customFormat="1" ht="14.45" hidden="1" customHeight="1">
      <c r="B39" s="30"/>
      <c r="E39" s="35" t="s">
        <v>45</v>
      </c>
      <c r="F39" s="104">
        <f>ROUND((SUM(BI115:BI122) + SUM(BI142:BI232)),  2)</f>
        <v>0</v>
      </c>
      <c r="G39" s="105"/>
      <c r="H39" s="105"/>
      <c r="I39" s="106">
        <v>0</v>
      </c>
      <c r="J39" s="104">
        <f>0</f>
        <v>0</v>
      </c>
      <c r="L39" s="30"/>
    </row>
    <row r="40" spans="2:12" s="1" customFormat="1" ht="6.95" customHeight="1">
      <c r="B40" s="30"/>
      <c r="L40" s="30"/>
    </row>
    <row r="41" spans="2:12" s="1" customFormat="1" ht="25.35" customHeight="1">
      <c r="B41" s="30"/>
      <c r="C41" s="99"/>
      <c r="D41" s="109" t="s">
        <v>46</v>
      </c>
      <c r="E41" s="58"/>
      <c r="F41" s="58"/>
      <c r="G41" s="110" t="s">
        <v>47</v>
      </c>
      <c r="H41" s="111" t="s">
        <v>48</v>
      </c>
      <c r="I41" s="58"/>
      <c r="J41" s="112">
        <f>SUM(J32:J39)</f>
        <v>0</v>
      </c>
      <c r="K41" s="113"/>
      <c r="L41" s="30"/>
    </row>
    <row r="42" spans="2:12" s="1" customFormat="1" ht="14.45" customHeight="1">
      <c r="B42" s="30"/>
      <c r="L42" s="30"/>
    </row>
    <row r="43" spans="2:12" ht="14.45" customHeight="1">
      <c r="B43" s="16"/>
      <c r="L43" s="16"/>
    </row>
    <row r="44" spans="2:12" ht="14.45" customHeight="1">
      <c r="B44" s="16"/>
      <c r="L44" s="16"/>
    </row>
    <row r="45" spans="2:12" ht="14.45" customHeight="1">
      <c r="B45" s="16"/>
      <c r="L45" s="16"/>
    </row>
    <row r="46" spans="2:12" ht="14.45" customHeight="1">
      <c r="B46" s="16"/>
      <c r="L46" s="16"/>
    </row>
    <row r="47" spans="2:12" ht="14.45" customHeight="1">
      <c r="B47" s="16"/>
      <c r="L47" s="16"/>
    </row>
    <row r="48" spans="2:12" ht="14.45" customHeight="1">
      <c r="B48" s="16"/>
      <c r="L48" s="16"/>
    </row>
    <row r="49" spans="2:12" ht="14.45" customHeight="1">
      <c r="B49" s="16"/>
      <c r="L49" s="16"/>
    </row>
    <row r="50" spans="2:12" s="1" customFormat="1" ht="14.45" customHeight="1">
      <c r="B50" s="30"/>
      <c r="D50" s="42" t="s">
        <v>49</v>
      </c>
      <c r="E50" s="43"/>
      <c r="F50" s="43"/>
      <c r="G50" s="42" t="s">
        <v>50</v>
      </c>
      <c r="H50" s="43"/>
      <c r="I50" s="43"/>
      <c r="J50" s="43"/>
      <c r="K50" s="43"/>
      <c r="L50" s="30"/>
    </row>
    <row r="51" spans="2:12" ht="11.25">
      <c r="B51" s="16"/>
      <c r="L51" s="16"/>
    </row>
    <row r="52" spans="2:12" ht="11.25">
      <c r="B52" s="16"/>
      <c r="L52" s="16"/>
    </row>
    <row r="53" spans="2:12" ht="11.25">
      <c r="B53" s="16"/>
      <c r="L53" s="16"/>
    </row>
    <row r="54" spans="2:12" ht="11.25">
      <c r="B54" s="16"/>
      <c r="L54" s="16"/>
    </row>
    <row r="55" spans="2:12" ht="11.25">
      <c r="B55" s="16"/>
      <c r="L55" s="16"/>
    </row>
    <row r="56" spans="2:12" ht="11.25">
      <c r="B56" s="16"/>
      <c r="L56" s="16"/>
    </row>
    <row r="57" spans="2:12" ht="11.25">
      <c r="B57" s="16"/>
      <c r="L57" s="16"/>
    </row>
    <row r="58" spans="2:12" ht="11.25">
      <c r="B58" s="16"/>
      <c r="L58" s="16"/>
    </row>
    <row r="59" spans="2:12" ht="11.25">
      <c r="B59" s="16"/>
      <c r="L59" s="16"/>
    </row>
    <row r="60" spans="2:12" ht="11.25">
      <c r="B60" s="16"/>
      <c r="L60" s="16"/>
    </row>
    <row r="61" spans="2:12" s="1" customFormat="1" ht="12.75">
      <c r="B61" s="30"/>
      <c r="D61" s="44" t="s">
        <v>51</v>
      </c>
      <c r="E61" s="32"/>
      <c r="F61" s="114" t="s">
        <v>52</v>
      </c>
      <c r="G61" s="44" t="s">
        <v>51</v>
      </c>
      <c r="H61" s="32"/>
      <c r="I61" s="32"/>
      <c r="J61" s="115" t="s">
        <v>52</v>
      </c>
      <c r="K61" s="32"/>
      <c r="L61" s="30"/>
    </row>
    <row r="62" spans="2:12" ht="11.25">
      <c r="B62" s="16"/>
      <c r="L62" s="16"/>
    </row>
    <row r="63" spans="2:12" ht="11.25">
      <c r="B63" s="16"/>
      <c r="L63" s="16"/>
    </row>
    <row r="64" spans="2:12" ht="11.25">
      <c r="B64" s="16"/>
      <c r="L64" s="16"/>
    </row>
    <row r="65" spans="2:12" s="1" customFormat="1" ht="12.75">
      <c r="B65" s="30"/>
      <c r="D65" s="42" t="s">
        <v>53</v>
      </c>
      <c r="E65" s="43"/>
      <c r="F65" s="43"/>
      <c r="G65" s="42" t="s">
        <v>54</v>
      </c>
      <c r="H65" s="43"/>
      <c r="I65" s="43"/>
      <c r="J65" s="43"/>
      <c r="K65" s="43"/>
      <c r="L65" s="30"/>
    </row>
    <row r="66" spans="2:12" ht="11.25">
      <c r="B66" s="16"/>
      <c r="L66" s="16"/>
    </row>
    <row r="67" spans="2:12" ht="11.25">
      <c r="B67" s="16"/>
      <c r="L67" s="16"/>
    </row>
    <row r="68" spans="2:12" ht="11.25">
      <c r="B68" s="16"/>
      <c r="L68" s="16"/>
    </row>
    <row r="69" spans="2:12" ht="11.25">
      <c r="B69" s="16"/>
      <c r="L69" s="16"/>
    </row>
    <row r="70" spans="2:12" ht="11.25">
      <c r="B70" s="16"/>
      <c r="L70" s="16"/>
    </row>
    <row r="71" spans="2:12" ht="11.25">
      <c r="B71" s="16"/>
      <c r="L71" s="16"/>
    </row>
    <row r="72" spans="2:12" ht="11.25">
      <c r="B72" s="16"/>
      <c r="L72" s="16"/>
    </row>
    <row r="73" spans="2:12" ht="11.25">
      <c r="B73" s="16"/>
      <c r="L73" s="16"/>
    </row>
    <row r="74" spans="2:12" ht="11.25">
      <c r="B74" s="16"/>
      <c r="L74" s="16"/>
    </row>
    <row r="75" spans="2:12" ht="11.25">
      <c r="B75" s="16"/>
      <c r="L75" s="16"/>
    </row>
    <row r="76" spans="2:12" s="1" customFormat="1" ht="12.75">
      <c r="B76" s="30"/>
      <c r="D76" s="44" t="s">
        <v>51</v>
      </c>
      <c r="E76" s="32"/>
      <c r="F76" s="114" t="s">
        <v>52</v>
      </c>
      <c r="G76" s="44" t="s">
        <v>51</v>
      </c>
      <c r="H76" s="32"/>
      <c r="I76" s="32"/>
      <c r="J76" s="115" t="s">
        <v>52</v>
      </c>
      <c r="K76" s="32"/>
      <c r="L76" s="30"/>
    </row>
    <row r="77" spans="2:12" s="1" customFormat="1" ht="14.45" customHeight="1">
      <c r="B77" s="45"/>
      <c r="C77" s="46"/>
      <c r="D77" s="46"/>
      <c r="E77" s="46"/>
      <c r="F77" s="46"/>
      <c r="G77" s="46"/>
      <c r="H77" s="46"/>
      <c r="I77" s="46"/>
      <c r="J77" s="46"/>
      <c r="K77" s="46"/>
      <c r="L77" s="30"/>
    </row>
    <row r="81" spans="2:47" s="1" customFormat="1" ht="6.95" customHeight="1"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30"/>
    </row>
    <row r="82" spans="2:47" s="1" customFormat="1" ht="24.95" customHeight="1">
      <c r="B82" s="30"/>
      <c r="C82" s="17" t="s">
        <v>102</v>
      </c>
      <c r="L82" s="30"/>
    </row>
    <row r="83" spans="2:47" s="1" customFormat="1" ht="6.95" customHeight="1">
      <c r="B83" s="30"/>
      <c r="L83" s="30"/>
    </row>
    <row r="84" spans="2:47" s="1" customFormat="1" ht="12" customHeight="1">
      <c r="B84" s="30"/>
      <c r="C84" s="23" t="s">
        <v>15</v>
      </c>
      <c r="L84" s="30"/>
    </row>
    <row r="85" spans="2:47" s="1" customFormat="1" ht="16.5" customHeight="1">
      <c r="B85" s="30"/>
      <c r="E85" s="232" t="str">
        <f>E7</f>
        <v>Cyklistická komunikácia Moskovská trieda - Kremnická ulica</v>
      </c>
      <c r="F85" s="233"/>
      <c r="G85" s="233"/>
      <c r="H85" s="233"/>
      <c r="L85" s="30"/>
    </row>
    <row r="86" spans="2:47" s="1" customFormat="1" ht="12" customHeight="1">
      <c r="B86" s="30"/>
      <c r="C86" s="23" t="s">
        <v>99</v>
      </c>
      <c r="L86" s="30"/>
    </row>
    <row r="87" spans="2:47" s="1" customFormat="1" ht="16.5" customHeight="1">
      <c r="B87" s="30"/>
      <c r="E87" s="184" t="str">
        <f>E9</f>
        <v>SO 001 - Komunikácie</v>
      </c>
      <c r="F87" s="234"/>
      <c r="G87" s="234"/>
      <c r="H87" s="234"/>
      <c r="L87" s="30"/>
    </row>
    <row r="88" spans="2:47" s="1" customFormat="1" ht="6.95" customHeight="1">
      <c r="B88" s="30"/>
      <c r="L88" s="30"/>
    </row>
    <row r="89" spans="2:47" s="1" customFormat="1" ht="12" customHeight="1">
      <c r="B89" s="30"/>
      <c r="C89" s="23" t="s">
        <v>19</v>
      </c>
      <c r="F89" s="21" t="str">
        <f>F12</f>
        <v xml:space="preserve"> </v>
      </c>
      <c r="I89" s="23" t="s">
        <v>21</v>
      </c>
      <c r="J89" s="53" t="str">
        <f>IF(J12="","",J12)</f>
        <v>21. 7. 2022</v>
      </c>
      <c r="L89" s="30"/>
    </row>
    <row r="90" spans="2:47" s="1" customFormat="1" ht="6.95" customHeight="1">
      <c r="B90" s="30"/>
      <c r="L90" s="30"/>
    </row>
    <row r="91" spans="2:47" s="1" customFormat="1" ht="40.15" customHeight="1">
      <c r="B91" s="30"/>
      <c r="C91" s="23" t="s">
        <v>23</v>
      </c>
      <c r="F91" s="21" t="str">
        <f>E15</f>
        <v>Mestská časť Košice - Sídlisko KVP</v>
      </c>
      <c r="I91" s="23" t="s">
        <v>29</v>
      </c>
      <c r="J91" s="26" t="str">
        <f>E21</f>
        <v>Ing.arch. Jana Lamiová, Ing.arch. Alexander Lami</v>
      </c>
      <c r="L91" s="30"/>
    </row>
    <row r="92" spans="2:47" s="1" customFormat="1" ht="15.2" customHeight="1">
      <c r="B92" s="30"/>
      <c r="C92" s="23" t="s">
        <v>27</v>
      </c>
      <c r="F92" s="21" t="str">
        <f>IF(E18="","",E18)</f>
        <v>Vyplň údaj</v>
      </c>
      <c r="I92" s="23" t="s">
        <v>32</v>
      </c>
      <c r="J92" s="26" t="str">
        <f>E24</f>
        <v xml:space="preserve"> </v>
      </c>
      <c r="L92" s="30"/>
    </row>
    <row r="93" spans="2:47" s="1" customFormat="1" ht="10.35" customHeight="1">
      <c r="B93" s="30"/>
      <c r="L93" s="30"/>
    </row>
    <row r="94" spans="2:47" s="1" customFormat="1" ht="29.25" customHeight="1">
      <c r="B94" s="30"/>
      <c r="C94" s="116" t="s">
        <v>103</v>
      </c>
      <c r="D94" s="99"/>
      <c r="E94" s="99"/>
      <c r="F94" s="99"/>
      <c r="G94" s="99"/>
      <c r="H94" s="99"/>
      <c r="I94" s="99"/>
      <c r="J94" s="117" t="s">
        <v>104</v>
      </c>
      <c r="K94" s="99"/>
      <c r="L94" s="30"/>
    </row>
    <row r="95" spans="2:47" s="1" customFormat="1" ht="10.35" customHeight="1">
      <c r="B95" s="30"/>
      <c r="L95" s="30"/>
    </row>
    <row r="96" spans="2:47" s="1" customFormat="1" ht="22.9" customHeight="1">
      <c r="B96" s="30"/>
      <c r="C96" s="118" t="s">
        <v>105</v>
      </c>
      <c r="J96" s="67">
        <f>J142</f>
        <v>0</v>
      </c>
      <c r="L96" s="30"/>
      <c r="AU96" s="13" t="s">
        <v>106</v>
      </c>
    </row>
    <row r="97" spans="2:12" s="8" customFormat="1" ht="24.95" customHeight="1">
      <c r="B97" s="119"/>
      <c r="D97" s="120" t="s">
        <v>107</v>
      </c>
      <c r="E97" s="121"/>
      <c r="F97" s="121"/>
      <c r="G97" s="121"/>
      <c r="H97" s="121"/>
      <c r="I97" s="121"/>
      <c r="J97" s="122">
        <f>J143</f>
        <v>0</v>
      </c>
      <c r="L97" s="119"/>
    </row>
    <row r="98" spans="2:12" s="9" customFormat="1" ht="19.899999999999999" customHeight="1">
      <c r="B98" s="123"/>
      <c r="D98" s="124" t="s">
        <v>108</v>
      </c>
      <c r="E98" s="125"/>
      <c r="F98" s="125"/>
      <c r="G98" s="125"/>
      <c r="H98" s="125"/>
      <c r="I98" s="125"/>
      <c r="J98" s="126">
        <f>J144</f>
        <v>0</v>
      </c>
      <c r="L98" s="123"/>
    </row>
    <row r="99" spans="2:12" s="9" customFormat="1" ht="19.899999999999999" customHeight="1">
      <c r="B99" s="123"/>
      <c r="D99" s="124" t="s">
        <v>109</v>
      </c>
      <c r="E99" s="125"/>
      <c r="F99" s="125"/>
      <c r="G99" s="125"/>
      <c r="H99" s="125"/>
      <c r="I99" s="125"/>
      <c r="J99" s="126">
        <f>J161</f>
        <v>0</v>
      </c>
      <c r="L99" s="123"/>
    </row>
    <row r="100" spans="2:12" s="9" customFormat="1" ht="19.899999999999999" customHeight="1">
      <c r="B100" s="123"/>
      <c r="D100" s="124" t="s">
        <v>110</v>
      </c>
      <c r="E100" s="125"/>
      <c r="F100" s="125"/>
      <c r="G100" s="125"/>
      <c r="H100" s="125"/>
      <c r="I100" s="125"/>
      <c r="J100" s="126">
        <f>J163</f>
        <v>0</v>
      </c>
      <c r="L100" s="123"/>
    </row>
    <row r="101" spans="2:12" s="9" customFormat="1" ht="19.899999999999999" customHeight="1">
      <c r="B101" s="123"/>
      <c r="D101" s="124" t="s">
        <v>111</v>
      </c>
      <c r="E101" s="125"/>
      <c r="F101" s="125"/>
      <c r="G101" s="125"/>
      <c r="H101" s="125"/>
      <c r="I101" s="125"/>
      <c r="J101" s="126">
        <f>J173</f>
        <v>0</v>
      </c>
      <c r="L101" s="123"/>
    </row>
    <row r="102" spans="2:12" s="9" customFormat="1" ht="19.899999999999999" customHeight="1">
      <c r="B102" s="123"/>
      <c r="D102" s="124" t="s">
        <v>112</v>
      </c>
      <c r="E102" s="125"/>
      <c r="F102" s="125"/>
      <c r="G102" s="125"/>
      <c r="H102" s="125"/>
      <c r="I102" s="125"/>
      <c r="J102" s="126">
        <f>J175</f>
        <v>0</v>
      </c>
      <c r="L102" s="123"/>
    </row>
    <row r="103" spans="2:12" s="9" customFormat="1" ht="19.899999999999999" customHeight="1">
      <c r="B103" s="123"/>
      <c r="D103" s="124" t="s">
        <v>113</v>
      </c>
      <c r="E103" s="125"/>
      <c r="F103" s="125"/>
      <c r="G103" s="125"/>
      <c r="H103" s="125"/>
      <c r="I103" s="125"/>
      <c r="J103" s="126">
        <f>J191</f>
        <v>0</v>
      </c>
      <c r="L103" s="123"/>
    </row>
    <row r="104" spans="2:12" s="9" customFormat="1" ht="19.899999999999999" customHeight="1">
      <c r="B104" s="123"/>
      <c r="D104" s="124" t="s">
        <v>114</v>
      </c>
      <c r="E104" s="125"/>
      <c r="F104" s="125"/>
      <c r="G104" s="125"/>
      <c r="H104" s="125"/>
      <c r="I104" s="125"/>
      <c r="J104" s="126">
        <f>J193</f>
        <v>0</v>
      </c>
      <c r="L104" s="123"/>
    </row>
    <row r="105" spans="2:12" s="9" customFormat="1" ht="19.899999999999999" customHeight="1">
      <c r="B105" s="123"/>
      <c r="D105" s="124" t="s">
        <v>115</v>
      </c>
      <c r="E105" s="125"/>
      <c r="F105" s="125"/>
      <c r="G105" s="125"/>
      <c r="H105" s="125"/>
      <c r="I105" s="125"/>
      <c r="J105" s="126">
        <f>J210</f>
        <v>0</v>
      </c>
      <c r="L105" s="123"/>
    </row>
    <row r="106" spans="2:12" s="8" customFormat="1" ht="24.95" customHeight="1">
      <c r="B106" s="119"/>
      <c r="D106" s="120" t="s">
        <v>116</v>
      </c>
      <c r="E106" s="121"/>
      <c r="F106" s="121"/>
      <c r="G106" s="121"/>
      <c r="H106" s="121"/>
      <c r="I106" s="121"/>
      <c r="J106" s="122">
        <f>J212</f>
        <v>0</v>
      </c>
      <c r="L106" s="119"/>
    </row>
    <row r="107" spans="2:12" s="9" customFormat="1" ht="19.899999999999999" customHeight="1">
      <c r="B107" s="123"/>
      <c r="D107" s="124" t="s">
        <v>117</v>
      </c>
      <c r="E107" s="125"/>
      <c r="F107" s="125"/>
      <c r="G107" s="125"/>
      <c r="H107" s="125"/>
      <c r="I107" s="125"/>
      <c r="J107" s="126">
        <f>J213</f>
        <v>0</v>
      </c>
      <c r="L107" s="123"/>
    </row>
    <row r="108" spans="2:12" s="8" customFormat="1" ht="24.95" customHeight="1">
      <c r="B108" s="119"/>
      <c r="D108" s="120" t="s">
        <v>118</v>
      </c>
      <c r="E108" s="121"/>
      <c r="F108" s="121"/>
      <c r="G108" s="121"/>
      <c r="H108" s="121"/>
      <c r="I108" s="121"/>
      <c r="J108" s="122">
        <f>J219</f>
        <v>0</v>
      </c>
      <c r="L108" s="119"/>
    </row>
    <row r="109" spans="2:12" s="8" customFormat="1" ht="24.95" customHeight="1">
      <c r="B109" s="119"/>
      <c r="D109" s="120" t="s">
        <v>119</v>
      </c>
      <c r="E109" s="121"/>
      <c r="F109" s="121"/>
      <c r="G109" s="121"/>
      <c r="H109" s="121"/>
      <c r="I109" s="121"/>
      <c r="J109" s="122">
        <f>J221</f>
        <v>0</v>
      </c>
      <c r="L109" s="119"/>
    </row>
    <row r="110" spans="2:12" s="9" customFormat="1" ht="19.899999999999999" customHeight="1">
      <c r="B110" s="123"/>
      <c r="D110" s="124" t="s">
        <v>120</v>
      </c>
      <c r="E110" s="125"/>
      <c r="F110" s="125"/>
      <c r="G110" s="125"/>
      <c r="H110" s="125"/>
      <c r="I110" s="125"/>
      <c r="J110" s="126">
        <f>J222</f>
        <v>0</v>
      </c>
      <c r="L110" s="123"/>
    </row>
    <row r="111" spans="2:12" s="9" customFormat="1" ht="19.899999999999999" customHeight="1">
      <c r="B111" s="123"/>
      <c r="D111" s="124" t="s">
        <v>121</v>
      </c>
      <c r="E111" s="125"/>
      <c r="F111" s="125"/>
      <c r="G111" s="125"/>
      <c r="H111" s="125"/>
      <c r="I111" s="125"/>
      <c r="J111" s="126">
        <f>J228</f>
        <v>0</v>
      </c>
      <c r="L111" s="123"/>
    </row>
    <row r="112" spans="2:12" s="9" customFormat="1" ht="19.899999999999999" customHeight="1">
      <c r="B112" s="123"/>
      <c r="D112" s="124" t="s">
        <v>122</v>
      </c>
      <c r="E112" s="125"/>
      <c r="F112" s="125"/>
      <c r="G112" s="125"/>
      <c r="H112" s="125"/>
      <c r="I112" s="125"/>
      <c r="J112" s="126">
        <f>J231</f>
        <v>0</v>
      </c>
      <c r="L112" s="123"/>
    </row>
    <row r="113" spans="2:65" s="1" customFormat="1" ht="21.75" customHeight="1">
      <c r="B113" s="30"/>
      <c r="L113" s="30"/>
    </row>
    <row r="114" spans="2:65" s="1" customFormat="1" ht="6.95" customHeight="1">
      <c r="B114" s="30"/>
      <c r="L114" s="30"/>
    </row>
    <row r="115" spans="2:65" s="1" customFormat="1" ht="29.25" customHeight="1">
      <c r="B115" s="30"/>
      <c r="C115" s="118" t="s">
        <v>123</v>
      </c>
      <c r="J115" s="127">
        <f>ROUND(J116 + J117 + J118 + J119 + J120 + J121,2)</f>
        <v>0</v>
      </c>
      <c r="L115" s="30"/>
      <c r="N115" s="128" t="s">
        <v>40</v>
      </c>
    </row>
    <row r="116" spans="2:65" s="1" customFormat="1" ht="18" customHeight="1">
      <c r="B116" s="129"/>
      <c r="C116" s="130"/>
      <c r="D116" s="204" t="s">
        <v>124</v>
      </c>
      <c r="E116" s="236"/>
      <c r="F116" s="236"/>
      <c r="G116" s="130"/>
      <c r="H116" s="130"/>
      <c r="I116" s="130"/>
      <c r="J116" s="90">
        <v>0</v>
      </c>
      <c r="K116" s="130"/>
      <c r="L116" s="129"/>
      <c r="M116" s="130"/>
      <c r="N116" s="132" t="s">
        <v>42</v>
      </c>
      <c r="O116" s="130"/>
      <c r="P116" s="130"/>
      <c r="Q116" s="130"/>
      <c r="R116" s="130"/>
      <c r="S116" s="130"/>
      <c r="T116" s="130"/>
      <c r="U116" s="130"/>
      <c r="V116" s="130"/>
      <c r="W116" s="130"/>
      <c r="X116" s="130"/>
      <c r="Y116" s="130"/>
      <c r="Z116" s="130"/>
      <c r="AA116" s="130"/>
      <c r="AB116" s="130"/>
      <c r="AC116" s="130"/>
      <c r="AD116" s="130"/>
      <c r="AE116" s="130"/>
      <c r="AF116" s="130"/>
      <c r="AG116" s="130"/>
      <c r="AH116" s="130"/>
      <c r="AI116" s="130"/>
      <c r="AJ116" s="130"/>
      <c r="AK116" s="130"/>
      <c r="AL116" s="130"/>
      <c r="AM116" s="130"/>
      <c r="AN116" s="130"/>
      <c r="AO116" s="130"/>
      <c r="AP116" s="130"/>
      <c r="AQ116" s="130"/>
      <c r="AR116" s="130"/>
      <c r="AS116" s="130"/>
      <c r="AT116" s="130"/>
      <c r="AU116" s="130"/>
      <c r="AV116" s="130"/>
      <c r="AW116" s="130"/>
      <c r="AX116" s="130"/>
      <c r="AY116" s="133" t="s">
        <v>125</v>
      </c>
      <c r="AZ116" s="130"/>
      <c r="BA116" s="130"/>
      <c r="BB116" s="130"/>
      <c r="BC116" s="130"/>
      <c r="BD116" s="130"/>
      <c r="BE116" s="134">
        <f t="shared" ref="BE116:BE121" si="0">IF(N116="základná",J116,0)</f>
        <v>0</v>
      </c>
      <c r="BF116" s="134">
        <f t="shared" ref="BF116:BF121" si="1">IF(N116="znížená",J116,0)</f>
        <v>0</v>
      </c>
      <c r="BG116" s="134">
        <f t="shared" ref="BG116:BG121" si="2">IF(N116="zákl. prenesená",J116,0)</f>
        <v>0</v>
      </c>
      <c r="BH116" s="134">
        <f t="shared" ref="BH116:BH121" si="3">IF(N116="zníž. prenesená",J116,0)</f>
        <v>0</v>
      </c>
      <c r="BI116" s="134">
        <f t="shared" ref="BI116:BI121" si="4">IF(N116="nulová",J116,0)</f>
        <v>0</v>
      </c>
      <c r="BJ116" s="133" t="s">
        <v>126</v>
      </c>
      <c r="BK116" s="130"/>
      <c r="BL116" s="130"/>
      <c r="BM116" s="130"/>
    </row>
    <row r="117" spans="2:65" s="1" customFormat="1" ht="18" customHeight="1">
      <c r="B117" s="129"/>
      <c r="C117" s="130"/>
      <c r="D117" s="204" t="s">
        <v>127</v>
      </c>
      <c r="E117" s="236"/>
      <c r="F117" s="236"/>
      <c r="G117" s="130"/>
      <c r="H117" s="130"/>
      <c r="I117" s="130"/>
      <c r="J117" s="90">
        <v>0</v>
      </c>
      <c r="K117" s="130"/>
      <c r="L117" s="129"/>
      <c r="M117" s="130"/>
      <c r="N117" s="132" t="s">
        <v>42</v>
      </c>
      <c r="O117" s="130"/>
      <c r="P117" s="130"/>
      <c r="Q117" s="130"/>
      <c r="R117" s="130"/>
      <c r="S117" s="130"/>
      <c r="T117" s="130"/>
      <c r="U117" s="130"/>
      <c r="V117" s="130"/>
      <c r="W117" s="130"/>
      <c r="X117" s="130"/>
      <c r="Y117" s="130"/>
      <c r="Z117" s="130"/>
      <c r="AA117" s="130"/>
      <c r="AB117" s="130"/>
      <c r="AC117" s="130"/>
      <c r="AD117" s="130"/>
      <c r="AE117" s="130"/>
      <c r="AF117" s="130"/>
      <c r="AG117" s="130"/>
      <c r="AH117" s="130"/>
      <c r="AI117" s="130"/>
      <c r="AJ117" s="130"/>
      <c r="AK117" s="130"/>
      <c r="AL117" s="130"/>
      <c r="AM117" s="130"/>
      <c r="AN117" s="130"/>
      <c r="AO117" s="130"/>
      <c r="AP117" s="130"/>
      <c r="AQ117" s="130"/>
      <c r="AR117" s="130"/>
      <c r="AS117" s="130"/>
      <c r="AT117" s="130"/>
      <c r="AU117" s="130"/>
      <c r="AV117" s="130"/>
      <c r="AW117" s="130"/>
      <c r="AX117" s="130"/>
      <c r="AY117" s="133" t="s">
        <v>125</v>
      </c>
      <c r="AZ117" s="130"/>
      <c r="BA117" s="130"/>
      <c r="BB117" s="130"/>
      <c r="BC117" s="130"/>
      <c r="BD117" s="130"/>
      <c r="BE117" s="134">
        <f t="shared" si="0"/>
        <v>0</v>
      </c>
      <c r="BF117" s="134">
        <f t="shared" si="1"/>
        <v>0</v>
      </c>
      <c r="BG117" s="134">
        <f t="shared" si="2"/>
        <v>0</v>
      </c>
      <c r="BH117" s="134">
        <f t="shared" si="3"/>
        <v>0</v>
      </c>
      <c r="BI117" s="134">
        <f t="shared" si="4"/>
        <v>0</v>
      </c>
      <c r="BJ117" s="133" t="s">
        <v>126</v>
      </c>
      <c r="BK117" s="130"/>
      <c r="BL117" s="130"/>
      <c r="BM117" s="130"/>
    </row>
    <row r="118" spans="2:65" s="1" customFormat="1" ht="18" customHeight="1">
      <c r="B118" s="129"/>
      <c r="C118" s="130"/>
      <c r="D118" s="204" t="s">
        <v>128</v>
      </c>
      <c r="E118" s="236"/>
      <c r="F118" s="236"/>
      <c r="G118" s="130"/>
      <c r="H118" s="130"/>
      <c r="I118" s="130"/>
      <c r="J118" s="90">
        <v>0</v>
      </c>
      <c r="K118" s="130"/>
      <c r="L118" s="129"/>
      <c r="M118" s="130"/>
      <c r="N118" s="132" t="s">
        <v>42</v>
      </c>
      <c r="O118" s="130"/>
      <c r="P118" s="130"/>
      <c r="Q118" s="130"/>
      <c r="R118" s="130"/>
      <c r="S118" s="130"/>
      <c r="T118" s="130"/>
      <c r="U118" s="130"/>
      <c r="V118" s="130"/>
      <c r="W118" s="130"/>
      <c r="X118" s="130"/>
      <c r="Y118" s="130"/>
      <c r="Z118" s="130"/>
      <c r="AA118" s="130"/>
      <c r="AB118" s="130"/>
      <c r="AC118" s="130"/>
      <c r="AD118" s="130"/>
      <c r="AE118" s="130"/>
      <c r="AF118" s="130"/>
      <c r="AG118" s="130"/>
      <c r="AH118" s="130"/>
      <c r="AI118" s="130"/>
      <c r="AJ118" s="130"/>
      <c r="AK118" s="130"/>
      <c r="AL118" s="130"/>
      <c r="AM118" s="130"/>
      <c r="AN118" s="130"/>
      <c r="AO118" s="130"/>
      <c r="AP118" s="130"/>
      <c r="AQ118" s="130"/>
      <c r="AR118" s="130"/>
      <c r="AS118" s="130"/>
      <c r="AT118" s="130"/>
      <c r="AU118" s="130"/>
      <c r="AV118" s="130"/>
      <c r="AW118" s="130"/>
      <c r="AX118" s="130"/>
      <c r="AY118" s="133" t="s">
        <v>125</v>
      </c>
      <c r="AZ118" s="130"/>
      <c r="BA118" s="130"/>
      <c r="BB118" s="130"/>
      <c r="BC118" s="130"/>
      <c r="BD118" s="130"/>
      <c r="BE118" s="134">
        <f t="shared" si="0"/>
        <v>0</v>
      </c>
      <c r="BF118" s="134">
        <f t="shared" si="1"/>
        <v>0</v>
      </c>
      <c r="BG118" s="134">
        <f t="shared" si="2"/>
        <v>0</v>
      </c>
      <c r="BH118" s="134">
        <f t="shared" si="3"/>
        <v>0</v>
      </c>
      <c r="BI118" s="134">
        <f t="shared" si="4"/>
        <v>0</v>
      </c>
      <c r="BJ118" s="133" t="s">
        <v>126</v>
      </c>
      <c r="BK118" s="130"/>
      <c r="BL118" s="130"/>
      <c r="BM118" s="130"/>
    </row>
    <row r="119" spans="2:65" s="1" customFormat="1" ht="18" customHeight="1">
      <c r="B119" s="129"/>
      <c r="C119" s="130"/>
      <c r="D119" s="204" t="s">
        <v>129</v>
      </c>
      <c r="E119" s="236"/>
      <c r="F119" s="236"/>
      <c r="G119" s="130"/>
      <c r="H119" s="130"/>
      <c r="I119" s="130"/>
      <c r="J119" s="90">
        <v>0</v>
      </c>
      <c r="K119" s="130"/>
      <c r="L119" s="129"/>
      <c r="M119" s="130"/>
      <c r="N119" s="132" t="s">
        <v>42</v>
      </c>
      <c r="O119" s="130"/>
      <c r="P119" s="130"/>
      <c r="Q119" s="130"/>
      <c r="R119" s="130"/>
      <c r="S119" s="130"/>
      <c r="T119" s="130"/>
      <c r="U119" s="130"/>
      <c r="V119" s="130"/>
      <c r="W119" s="130"/>
      <c r="X119" s="130"/>
      <c r="Y119" s="130"/>
      <c r="Z119" s="130"/>
      <c r="AA119" s="130"/>
      <c r="AB119" s="130"/>
      <c r="AC119" s="130"/>
      <c r="AD119" s="130"/>
      <c r="AE119" s="130"/>
      <c r="AF119" s="130"/>
      <c r="AG119" s="130"/>
      <c r="AH119" s="130"/>
      <c r="AI119" s="130"/>
      <c r="AJ119" s="130"/>
      <c r="AK119" s="130"/>
      <c r="AL119" s="130"/>
      <c r="AM119" s="130"/>
      <c r="AN119" s="130"/>
      <c r="AO119" s="130"/>
      <c r="AP119" s="130"/>
      <c r="AQ119" s="130"/>
      <c r="AR119" s="130"/>
      <c r="AS119" s="130"/>
      <c r="AT119" s="130"/>
      <c r="AU119" s="130"/>
      <c r="AV119" s="130"/>
      <c r="AW119" s="130"/>
      <c r="AX119" s="130"/>
      <c r="AY119" s="133" t="s">
        <v>125</v>
      </c>
      <c r="AZ119" s="130"/>
      <c r="BA119" s="130"/>
      <c r="BB119" s="130"/>
      <c r="BC119" s="130"/>
      <c r="BD119" s="130"/>
      <c r="BE119" s="134">
        <f t="shared" si="0"/>
        <v>0</v>
      </c>
      <c r="BF119" s="134">
        <f t="shared" si="1"/>
        <v>0</v>
      </c>
      <c r="BG119" s="134">
        <f t="shared" si="2"/>
        <v>0</v>
      </c>
      <c r="BH119" s="134">
        <f t="shared" si="3"/>
        <v>0</v>
      </c>
      <c r="BI119" s="134">
        <f t="shared" si="4"/>
        <v>0</v>
      </c>
      <c r="BJ119" s="133" t="s">
        <v>126</v>
      </c>
      <c r="BK119" s="130"/>
      <c r="BL119" s="130"/>
      <c r="BM119" s="130"/>
    </row>
    <row r="120" spans="2:65" s="1" customFormat="1" ht="18" customHeight="1">
      <c r="B120" s="129"/>
      <c r="C120" s="130"/>
      <c r="D120" s="204" t="s">
        <v>130</v>
      </c>
      <c r="E120" s="236"/>
      <c r="F120" s="236"/>
      <c r="G120" s="130"/>
      <c r="H120" s="130"/>
      <c r="I120" s="130"/>
      <c r="J120" s="90">
        <v>0</v>
      </c>
      <c r="K120" s="130"/>
      <c r="L120" s="129"/>
      <c r="M120" s="130"/>
      <c r="N120" s="132" t="s">
        <v>42</v>
      </c>
      <c r="O120" s="130"/>
      <c r="P120" s="130"/>
      <c r="Q120" s="130"/>
      <c r="R120" s="130"/>
      <c r="S120" s="130"/>
      <c r="T120" s="130"/>
      <c r="U120" s="130"/>
      <c r="V120" s="130"/>
      <c r="W120" s="130"/>
      <c r="X120" s="130"/>
      <c r="Y120" s="130"/>
      <c r="Z120" s="130"/>
      <c r="AA120" s="130"/>
      <c r="AB120" s="130"/>
      <c r="AC120" s="130"/>
      <c r="AD120" s="130"/>
      <c r="AE120" s="130"/>
      <c r="AF120" s="130"/>
      <c r="AG120" s="130"/>
      <c r="AH120" s="130"/>
      <c r="AI120" s="130"/>
      <c r="AJ120" s="130"/>
      <c r="AK120" s="130"/>
      <c r="AL120" s="130"/>
      <c r="AM120" s="130"/>
      <c r="AN120" s="130"/>
      <c r="AO120" s="130"/>
      <c r="AP120" s="130"/>
      <c r="AQ120" s="130"/>
      <c r="AR120" s="130"/>
      <c r="AS120" s="130"/>
      <c r="AT120" s="130"/>
      <c r="AU120" s="130"/>
      <c r="AV120" s="130"/>
      <c r="AW120" s="130"/>
      <c r="AX120" s="130"/>
      <c r="AY120" s="133" t="s">
        <v>125</v>
      </c>
      <c r="AZ120" s="130"/>
      <c r="BA120" s="130"/>
      <c r="BB120" s="130"/>
      <c r="BC120" s="130"/>
      <c r="BD120" s="130"/>
      <c r="BE120" s="134">
        <f t="shared" si="0"/>
        <v>0</v>
      </c>
      <c r="BF120" s="134">
        <f t="shared" si="1"/>
        <v>0</v>
      </c>
      <c r="BG120" s="134">
        <f t="shared" si="2"/>
        <v>0</v>
      </c>
      <c r="BH120" s="134">
        <f t="shared" si="3"/>
        <v>0</v>
      </c>
      <c r="BI120" s="134">
        <f t="shared" si="4"/>
        <v>0</v>
      </c>
      <c r="BJ120" s="133" t="s">
        <v>126</v>
      </c>
      <c r="BK120" s="130"/>
      <c r="BL120" s="130"/>
      <c r="BM120" s="130"/>
    </row>
    <row r="121" spans="2:65" s="1" customFormat="1" ht="18" customHeight="1">
      <c r="B121" s="129"/>
      <c r="C121" s="130"/>
      <c r="D121" s="131" t="s">
        <v>131</v>
      </c>
      <c r="E121" s="130"/>
      <c r="F121" s="130"/>
      <c r="G121" s="130"/>
      <c r="H121" s="130"/>
      <c r="I121" s="130"/>
      <c r="J121" s="90">
        <f>ROUND(J30*T121,2)</f>
        <v>0</v>
      </c>
      <c r="K121" s="130"/>
      <c r="L121" s="129"/>
      <c r="M121" s="130"/>
      <c r="N121" s="132" t="s">
        <v>42</v>
      </c>
      <c r="O121" s="130"/>
      <c r="P121" s="130"/>
      <c r="Q121" s="130"/>
      <c r="R121" s="130"/>
      <c r="S121" s="130"/>
      <c r="T121" s="130"/>
      <c r="U121" s="130"/>
      <c r="V121" s="130"/>
      <c r="W121" s="130"/>
      <c r="X121" s="130"/>
      <c r="Y121" s="130"/>
      <c r="Z121" s="130"/>
      <c r="AA121" s="130"/>
      <c r="AB121" s="130"/>
      <c r="AC121" s="130"/>
      <c r="AD121" s="130"/>
      <c r="AE121" s="130"/>
      <c r="AF121" s="130"/>
      <c r="AG121" s="130"/>
      <c r="AH121" s="130"/>
      <c r="AI121" s="130"/>
      <c r="AJ121" s="130"/>
      <c r="AK121" s="130"/>
      <c r="AL121" s="130"/>
      <c r="AM121" s="130"/>
      <c r="AN121" s="130"/>
      <c r="AO121" s="130"/>
      <c r="AP121" s="130"/>
      <c r="AQ121" s="130"/>
      <c r="AR121" s="130"/>
      <c r="AS121" s="130"/>
      <c r="AT121" s="130"/>
      <c r="AU121" s="130"/>
      <c r="AV121" s="130"/>
      <c r="AW121" s="130"/>
      <c r="AX121" s="130"/>
      <c r="AY121" s="133" t="s">
        <v>132</v>
      </c>
      <c r="AZ121" s="130"/>
      <c r="BA121" s="130"/>
      <c r="BB121" s="130"/>
      <c r="BC121" s="130"/>
      <c r="BD121" s="130"/>
      <c r="BE121" s="134">
        <f t="shared" si="0"/>
        <v>0</v>
      </c>
      <c r="BF121" s="134">
        <f t="shared" si="1"/>
        <v>0</v>
      </c>
      <c r="BG121" s="134">
        <f t="shared" si="2"/>
        <v>0</v>
      </c>
      <c r="BH121" s="134">
        <f t="shared" si="3"/>
        <v>0</v>
      </c>
      <c r="BI121" s="134">
        <f t="shared" si="4"/>
        <v>0</v>
      </c>
      <c r="BJ121" s="133" t="s">
        <v>126</v>
      </c>
      <c r="BK121" s="130"/>
      <c r="BL121" s="130"/>
      <c r="BM121" s="130"/>
    </row>
    <row r="122" spans="2:65" s="1" customFormat="1" ht="11.25">
      <c r="B122" s="30"/>
      <c r="L122" s="30"/>
    </row>
    <row r="123" spans="2:65" s="1" customFormat="1" ht="29.25" customHeight="1">
      <c r="B123" s="30"/>
      <c r="C123" s="98" t="s">
        <v>97</v>
      </c>
      <c r="D123" s="99"/>
      <c r="E123" s="99"/>
      <c r="F123" s="99"/>
      <c r="G123" s="99"/>
      <c r="H123" s="99"/>
      <c r="I123" s="99"/>
      <c r="J123" s="100">
        <f>ROUND(J96+J115,2)</f>
        <v>0</v>
      </c>
      <c r="K123" s="99"/>
      <c r="L123" s="30"/>
    </row>
    <row r="124" spans="2:65" s="1" customFormat="1" ht="6.95" customHeight="1">
      <c r="B124" s="45"/>
      <c r="C124" s="46"/>
      <c r="D124" s="46"/>
      <c r="E124" s="46"/>
      <c r="F124" s="46"/>
      <c r="G124" s="46"/>
      <c r="H124" s="46"/>
      <c r="I124" s="46"/>
      <c r="J124" s="46"/>
      <c r="K124" s="46"/>
      <c r="L124" s="30"/>
    </row>
    <row r="128" spans="2:65" s="1" customFormat="1" ht="6.95" customHeight="1">
      <c r="B128" s="47"/>
      <c r="C128" s="48"/>
      <c r="D128" s="48"/>
      <c r="E128" s="48"/>
      <c r="F128" s="48"/>
      <c r="G128" s="48"/>
      <c r="H128" s="48"/>
      <c r="I128" s="48"/>
      <c r="J128" s="48"/>
      <c r="K128" s="48"/>
      <c r="L128" s="30"/>
    </row>
    <row r="129" spans="2:63" s="1" customFormat="1" ht="24.95" customHeight="1">
      <c r="B129" s="30"/>
      <c r="C129" s="17" t="s">
        <v>133</v>
      </c>
      <c r="L129" s="30"/>
    </row>
    <row r="130" spans="2:63" s="1" customFormat="1" ht="6.95" customHeight="1">
      <c r="B130" s="30"/>
      <c r="L130" s="30"/>
    </row>
    <row r="131" spans="2:63" s="1" customFormat="1" ht="12" customHeight="1">
      <c r="B131" s="30"/>
      <c r="C131" s="23" t="s">
        <v>15</v>
      </c>
      <c r="L131" s="30"/>
    </row>
    <row r="132" spans="2:63" s="1" customFormat="1" ht="16.5" customHeight="1">
      <c r="B132" s="30"/>
      <c r="E132" s="232" t="str">
        <f>E7</f>
        <v>Cyklistická komunikácia Moskovská trieda - Kremnická ulica</v>
      </c>
      <c r="F132" s="233"/>
      <c r="G132" s="233"/>
      <c r="H132" s="233"/>
      <c r="L132" s="30"/>
    </row>
    <row r="133" spans="2:63" s="1" customFormat="1" ht="12" customHeight="1">
      <c r="B133" s="30"/>
      <c r="C133" s="23" t="s">
        <v>99</v>
      </c>
      <c r="L133" s="30"/>
    </row>
    <row r="134" spans="2:63" s="1" customFormat="1" ht="16.5" customHeight="1">
      <c r="B134" s="30"/>
      <c r="E134" s="184" t="str">
        <f>E9</f>
        <v>SO 001 - Komunikácie</v>
      </c>
      <c r="F134" s="234"/>
      <c r="G134" s="234"/>
      <c r="H134" s="234"/>
      <c r="L134" s="30"/>
    </row>
    <row r="135" spans="2:63" s="1" customFormat="1" ht="6.95" customHeight="1">
      <c r="B135" s="30"/>
      <c r="L135" s="30"/>
    </row>
    <row r="136" spans="2:63" s="1" customFormat="1" ht="12" customHeight="1">
      <c r="B136" s="30"/>
      <c r="C136" s="23" t="s">
        <v>19</v>
      </c>
      <c r="F136" s="21" t="str">
        <f>F12</f>
        <v xml:space="preserve"> </v>
      </c>
      <c r="I136" s="23" t="s">
        <v>21</v>
      </c>
      <c r="J136" s="53" t="str">
        <f>IF(J12="","",J12)</f>
        <v>21. 7. 2022</v>
      </c>
      <c r="L136" s="30"/>
    </row>
    <row r="137" spans="2:63" s="1" customFormat="1" ht="6.95" customHeight="1">
      <c r="B137" s="30"/>
      <c r="L137" s="30"/>
    </row>
    <row r="138" spans="2:63" s="1" customFormat="1" ht="40.15" customHeight="1">
      <c r="B138" s="30"/>
      <c r="C138" s="23" t="s">
        <v>23</v>
      </c>
      <c r="F138" s="21" t="str">
        <f>E15</f>
        <v>Mestská časť Košice - Sídlisko KVP</v>
      </c>
      <c r="I138" s="23" t="s">
        <v>29</v>
      </c>
      <c r="J138" s="26" t="str">
        <f>E21</f>
        <v>Ing.arch. Jana Lamiová, Ing.arch. Alexander Lami</v>
      </c>
      <c r="L138" s="30"/>
    </row>
    <row r="139" spans="2:63" s="1" customFormat="1" ht="15.2" customHeight="1">
      <c r="B139" s="30"/>
      <c r="C139" s="23" t="s">
        <v>27</v>
      </c>
      <c r="F139" s="21" t="str">
        <f>IF(E18="","",E18)</f>
        <v>Vyplň údaj</v>
      </c>
      <c r="I139" s="23" t="s">
        <v>32</v>
      </c>
      <c r="J139" s="26" t="str">
        <f>E24</f>
        <v xml:space="preserve"> </v>
      </c>
      <c r="L139" s="30"/>
    </row>
    <row r="140" spans="2:63" s="1" customFormat="1" ht="10.35" customHeight="1">
      <c r="B140" s="30"/>
      <c r="L140" s="30"/>
    </row>
    <row r="141" spans="2:63" s="10" customFormat="1" ht="29.25" customHeight="1">
      <c r="B141" s="135"/>
      <c r="C141" s="136" t="s">
        <v>134</v>
      </c>
      <c r="D141" s="137" t="s">
        <v>61</v>
      </c>
      <c r="E141" s="137" t="s">
        <v>57</v>
      </c>
      <c r="F141" s="137" t="s">
        <v>58</v>
      </c>
      <c r="G141" s="137" t="s">
        <v>135</v>
      </c>
      <c r="H141" s="137" t="s">
        <v>136</v>
      </c>
      <c r="I141" s="137" t="s">
        <v>137</v>
      </c>
      <c r="J141" s="138" t="s">
        <v>104</v>
      </c>
      <c r="K141" s="139" t="s">
        <v>138</v>
      </c>
      <c r="L141" s="135"/>
      <c r="M141" s="60" t="s">
        <v>1</v>
      </c>
      <c r="N141" s="61" t="s">
        <v>40</v>
      </c>
      <c r="O141" s="61" t="s">
        <v>139</v>
      </c>
      <c r="P141" s="61" t="s">
        <v>140</v>
      </c>
      <c r="Q141" s="61" t="s">
        <v>141</v>
      </c>
      <c r="R141" s="61" t="s">
        <v>142</v>
      </c>
      <c r="S141" s="61" t="s">
        <v>143</v>
      </c>
      <c r="T141" s="62" t="s">
        <v>144</v>
      </c>
    </row>
    <row r="142" spans="2:63" s="1" customFormat="1" ht="22.9" customHeight="1">
      <c r="B142" s="30"/>
      <c r="C142" s="65" t="s">
        <v>101</v>
      </c>
      <c r="J142" s="140">
        <f>BK142</f>
        <v>0</v>
      </c>
      <c r="L142" s="30"/>
      <c r="M142" s="63"/>
      <c r="N142" s="54"/>
      <c r="O142" s="54"/>
      <c r="P142" s="141">
        <f>P143+P212+P219+P221</f>
        <v>0</v>
      </c>
      <c r="Q142" s="54"/>
      <c r="R142" s="141">
        <f>R143+R212+R219+R221</f>
        <v>3239.5458597500005</v>
      </c>
      <c r="S142" s="54"/>
      <c r="T142" s="142">
        <f>T143+T212+T219+T221</f>
        <v>1885.4621</v>
      </c>
      <c r="AT142" s="13" t="s">
        <v>75</v>
      </c>
      <c r="AU142" s="13" t="s">
        <v>106</v>
      </c>
      <c r="BK142" s="143">
        <f>BK143+BK212+BK219+BK221</f>
        <v>0</v>
      </c>
    </row>
    <row r="143" spans="2:63" s="11" customFormat="1" ht="25.9" customHeight="1">
      <c r="B143" s="144"/>
      <c r="D143" s="145" t="s">
        <v>75</v>
      </c>
      <c r="E143" s="146" t="s">
        <v>145</v>
      </c>
      <c r="F143" s="146" t="s">
        <v>146</v>
      </c>
      <c r="I143" s="147"/>
      <c r="J143" s="148">
        <f>BK143</f>
        <v>0</v>
      </c>
      <c r="L143" s="144"/>
      <c r="M143" s="149"/>
      <c r="P143" s="150">
        <f>P144+P161+P163+P173+P175+P191+P193+P210</f>
        <v>0</v>
      </c>
      <c r="R143" s="150">
        <f>R144+R161+R163+R173+R175+R191+R193+R210</f>
        <v>3239.2883597500004</v>
      </c>
      <c r="T143" s="151">
        <f>T144+T161+T163+T173+T175+T191+T193+T210</f>
        <v>1885.4621</v>
      </c>
      <c r="AR143" s="145" t="s">
        <v>84</v>
      </c>
      <c r="AT143" s="152" t="s">
        <v>75</v>
      </c>
      <c r="AU143" s="152" t="s">
        <v>76</v>
      </c>
      <c r="AY143" s="145" t="s">
        <v>147</v>
      </c>
      <c r="BK143" s="153">
        <f>BK144+BK161+BK163+BK173+BK175+BK191+BK193+BK210</f>
        <v>0</v>
      </c>
    </row>
    <row r="144" spans="2:63" s="11" customFormat="1" ht="22.9" customHeight="1">
      <c r="B144" s="144"/>
      <c r="D144" s="145" t="s">
        <v>75</v>
      </c>
      <c r="E144" s="154" t="s">
        <v>84</v>
      </c>
      <c r="F144" s="154" t="s">
        <v>148</v>
      </c>
      <c r="I144" s="147"/>
      <c r="J144" s="155">
        <f>BK144</f>
        <v>0</v>
      </c>
      <c r="L144" s="144"/>
      <c r="M144" s="149"/>
      <c r="P144" s="150">
        <f>SUM(P145:P160)</f>
        <v>0</v>
      </c>
      <c r="R144" s="150">
        <f>SUM(R145:R160)</f>
        <v>0</v>
      </c>
      <c r="T144" s="151">
        <f>SUM(T145:T160)</f>
        <v>1885.4621</v>
      </c>
      <c r="AR144" s="145" t="s">
        <v>84</v>
      </c>
      <c r="AT144" s="152" t="s">
        <v>75</v>
      </c>
      <c r="AU144" s="152" t="s">
        <v>84</v>
      </c>
      <c r="AY144" s="145" t="s">
        <v>147</v>
      </c>
      <c r="BK144" s="153">
        <f>SUM(BK145:BK160)</f>
        <v>0</v>
      </c>
    </row>
    <row r="145" spans="2:65" s="1" customFormat="1" ht="33" customHeight="1">
      <c r="B145" s="129"/>
      <c r="C145" s="156" t="s">
        <v>84</v>
      </c>
      <c r="D145" s="156" t="s">
        <v>149</v>
      </c>
      <c r="E145" s="157" t="s">
        <v>150</v>
      </c>
      <c r="F145" s="158" t="s">
        <v>151</v>
      </c>
      <c r="G145" s="159" t="s">
        <v>152</v>
      </c>
      <c r="H145" s="160">
        <v>100.1</v>
      </c>
      <c r="I145" s="161"/>
      <c r="J145" s="162">
        <f t="shared" ref="J145:J160" si="5">ROUND(I145*H145,2)</f>
        <v>0</v>
      </c>
      <c r="K145" s="163"/>
      <c r="L145" s="30"/>
      <c r="M145" s="164" t="s">
        <v>1</v>
      </c>
      <c r="N145" s="128" t="s">
        <v>42</v>
      </c>
      <c r="P145" s="165">
        <f t="shared" ref="P145:P160" si="6">O145*H145</f>
        <v>0</v>
      </c>
      <c r="Q145" s="165">
        <v>0</v>
      </c>
      <c r="R145" s="165">
        <f t="shared" ref="R145:R160" si="7">Q145*H145</f>
        <v>0</v>
      </c>
      <c r="S145" s="165">
        <v>0.13800000000000001</v>
      </c>
      <c r="T145" s="166">
        <f t="shared" ref="T145:T160" si="8">S145*H145</f>
        <v>13.813800000000001</v>
      </c>
      <c r="AR145" s="167" t="s">
        <v>153</v>
      </c>
      <c r="AT145" s="167" t="s">
        <v>149</v>
      </c>
      <c r="AU145" s="167" t="s">
        <v>126</v>
      </c>
      <c r="AY145" s="13" t="s">
        <v>147</v>
      </c>
      <c r="BE145" s="94">
        <f t="shared" ref="BE145:BE160" si="9">IF(N145="základná",J145,0)</f>
        <v>0</v>
      </c>
      <c r="BF145" s="94">
        <f t="shared" ref="BF145:BF160" si="10">IF(N145="znížená",J145,0)</f>
        <v>0</v>
      </c>
      <c r="BG145" s="94">
        <f t="shared" ref="BG145:BG160" si="11">IF(N145="zákl. prenesená",J145,0)</f>
        <v>0</v>
      </c>
      <c r="BH145" s="94">
        <f t="shared" ref="BH145:BH160" si="12">IF(N145="zníž. prenesená",J145,0)</f>
        <v>0</v>
      </c>
      <c r="BI145" s="94">
        <f t="shared" ref="BI145:BI160" si="13">IF(N145="nulová",J145,0)</f>
        <v>0</v>
      </c>
      <c r="BJ145" s="13" t="s">
        <v>126</v>
      </c>
      <c r="BK145" s="94">
        <f t="shared" ref="BK145:BK160" si="14">ROUND(I145*H145,2)</f>
        <v>0</v>
      </c>
      <c r="BL145" s="13" t="s">
        <v>153</v>
      </c>
      <c r="BM145" s="167" t="s">
        <v>126</v>
      </c>
    </row>
    <row r="146" spans="2:65" s="1" customFormat="1" ht="33" customHeight="1">
      <c r="B146" s="129"/>
      <c r="C146" s="156" t="s">
        <v>154</v>
      </c>
      <c r="D146" s="156" t="s">
        <v>149</v>
      </c>
      <c r="E146" s="157" t="s">
        <v>155</v>
      </c>
      <c r="F146" s="158" t="s">
        <v>156</v>
      </c>
      <c r="G146" s="159" t="s">
        <v>152</v>
      </c>
      <c r="H146" s="160">
        <v>128.30000000000001</v>
      </c>
      <c r="I146" s="161"/>
      <c r="J146" s="162">
        <f t="shared" si="5"/>
        <v>0</v>
      </c>
      <c r="K146" s="163"/>
      <c r="L146" s="30"/>
      <c r="M146" s="164" t="s">
        <v>1</v>
      </c>
      <c r="N146" s="128" t="s">
        <v>42</v>
      </c>
      <c r="P146" s="165">
        <f t="shared" si="6"/>
        <v>0</v>
      </c>
      <c r="Q146" s="165">
        <v>0</v>
      </c>
      <c r="R146" s="165">
        <f t="shared" si="7"/>
        <v>0</v>
      </c>
      <c r="S146" s="165">
        <v>0.5</v>
      </c>
      <c r="T146" s="166">
        <f t="shared" si="8"/>
        <v>64.150000000000006</v>
      </c>
      <c r="AR146" s="167" t="s">
        <v>153</v>
      </c>
      <c r="AT146" s="167" t="s">
        <v>149</v>
      </c>
      <c r="AU146" s="167" t="s">
        <v>126</v>
      </c>
      <c r="AY146" s="13" t="s">
        <v>147</v>
      </c>
      <c r="BE146" s="94">
        <f t="shared" si="9"/>
        <v>0</v>
      </c>
      <c r="BF146" s="94">
        <f t="shared" si="10"/>
        <v>0</v>
      </c>
      <c r="BG146" s="94">
        <f t="shared" si="11"/>
        <v>0</v>
      </c>
      <c r="BH146" s="94">
        <f t="shared" si="12"/>
        <v>0</v>
      </c>
      <c r="BI146" s="94">
        <f t="shared" si="13"/>
        <v>0</v>
      </c>
      <c r="BJ146" s="13" t="s">
        <v>126</v>
      </c>
      <c r="BK146" s="94">
        <f t="shared" si="14"/>
        <v>0</v>
      </c>
      <c r="BL146" s="13" t="s">
        <v>153</v>
      </c>
      <c r="BM146" s="167" t="s">
        <v>153</v>
      </c>
    </row>
    <row r="147" spans="2:65" s="1" customFormat="1" ht="24.2" customHeight="1">
      <c r="B147" s="129"/>
      <c r="C147" s="156" t="s">
        <v>157</v>
      </c>
      <c r="D147" s="156" t="s">
        <v>149</v>
      </c>
      <c r="E147" s="157" t="s">
        <v>158</v>
      </c>
      <c r="F147" s="158" t="s">
        <v>159</v>
      </c>
      <c r="G147" s="159" t="s">
        <v>152</v>
      </c>
      <c r="H147" s="160">
        <v>3323.8</v>
      </c>
      <c r="I147" s="161"/>
      <c r="J147" s="162">
        <f t="shared" si="5"/>
        <v>0</v>
      </c>
      <c r="K147" s="163"/>
      <c r="L147" s="30"/>
      <c r="M147" s="164" t="s">
        <v>1</v>
      </c>
      <c r="N147" s="128" t="s">
        <v>42</v>
      </c>
      <c r="P147" s="165">
        <f t="shared" si="6"/>
        <v>0</v>
      </c>
      <c r="Q147" s="165">
        <v>0</v>
      </c>
      <c r="R147" s="165">
        <f t="shared" si="7"/>
        <v>0</v>
      </c>
      <c r="S147" s="165">
        <v>0.18099999999999999</v>
      </c>
      <c r="T147" s="166">
        <f t="shared" si="8"/>
        <v>601.6078</v>
      </c>
      <c r="AR147" s="167" t="s">
        <v>153</v>
      </c>
      <c r="AT147" s="167" t="s">
        <v>149</v>
      </c>
      <c r="AU147" s="167" t="s">
        <v>126</v>
      </c>
      <c r="AY147" s="13" t="s">
        <v>147</v>
      </c>
      <c r="BE147" s="94">
        <f t="shared" si="9"/>
        <v>0</v>
      </c>
      <c r="BF147" s="94">
        <f t="shared" si="10"/>
        <v>0</v>
      </c>
      <c r="BG147" s="94">
        <f t="shared" si="11"/>
        <v>0</v>
      </c>
      <c r="BH147" s="94">
        <f t="shared" si="12"/>
        <v>0</v>
      </c>
      <c r="BI147" s="94">
        <f t="shared" si="13"/>
        <v>0</v>
      </c>
      <c r="BJ147" s="13" t="s">
        <v>126</v>
      </c>
      <c r="BK147" s="94">
        <f t="shared" si="14"/>
        <v>0</v>
      </c>
      <c r="BL147" s="13" t="s">
        <v>153</v>
      </c>
      <c r="BM147" s="167" t="s">
        <v>160</v>
      </c>
    </row>
    <row r="148" spans="2:65" s="1" customFormat="1" ht="33" customHeight="1">
      <c r="B148" s="129"/>
      <c r="C148" s="156" t="s">
        <v>161</v>
      </c>
      <c r="D148" s="156" t="s">
        <v>149</v>
      </c>
      <c r="E148" s="157" t="s">
        <v>162</v>
      </c>
      <c r="F148" s="158" t="s">
        <v>163</v>
      </c>
      <c r="G148" s="159" t="s">
        <v>164</v>
      </c>
      <c r="H148" s="160">
        <v>1759.6</v>
      </c>
      <c r="I148" s="161"/>
      <c r="J148" s="162">
        <f t="shared" si="5"/>
        <v>0</v>
      </c>
      <c r="K148" s="163"/>
      <c r="L148" s="30"/>
      <c r="M148" s="164" t="s">
        <v>1</v>
      </c>
      <c r="N148" s="128" t="s">
        <v>42</v>
      </c>
      <c r="P148" s="165">
        <f t="shared" si="6"/>
        <v>0</v>
      </c>
      <c r="Q148" s="165">
        <v>0</v>
      </c>
      <c r="R148" s="165">
        <f t="shared" si="7"/>
        <v>0</v>
      </c>
      <c r="S148" s="165">
        <v>0.14499999999999999</v>
      </c>
      <c r="T148" s="166">
        <f t="shared" si="8"/>
        <v>255.14199999999997</v>
      </c>
      <c r="AR148" s="167" t="s">
        <v>153</v>
      </c>
      <c r="AT148" s="167" t="s">
        <v>149</v>
      </c>
      <c r="AU148" s="167" t="s">
        <v>126</v>
      </c>
      <c r="AY148" s="13" t="s">
        <v>147</v>
      </c>
      <c r="BE148" s="94">
        <f t="shared" si="9"/>
        <v>0</v>
      </c>
      <c r="BF148" s="94">
        <f t="shared" si="10"/>
        <v>0</v>
      </c>
      <c r="BG148" s="94">
        <f t="shared" si="11"/>
        <v>0</v>
      </c>
      <c r="BH148" s="94">
        <f t="shared" si="12"/>
        <v>0</v>
      </c>
      <c r="BI148" s="94">
        <f t="shared" si="13"/>
        <v>0</v>
      </c>
      <c r="BJ148" s="13" t="s">
        <v>126</v>
      </c>
      <c r="BK148" s="94">
        <f t="shared" si="14"/>
        <v>0</v>
      </c>
      <c r="BL148" s="13" t="s">
        <v>153</v>
      </c>
      <c r="BM148" s="167" t="s">
        <v>165</v>
      </c>
    </row>
    <row r="149" spans="2:65" s="1" customFormat="1" ht="37.9" customHeight="1">
      <c r="B149" s="129"/>
      <c r="C149" s="156" t="s">
        <v>166</v>
      </c>
      <c r="D149" s="156" t="s">
        <v>149</v>
      </c>
      <c r="E149" s="157" t="s">
        <v>167</v>
      </c>
      <c r="F149" s="158" t="s">
        <v>168</v>
      </c>
      <c r="G149" s="159" t="s">
        <v>152</v>
      </c>
      <c r="H149" s="160">
        <v>2129.6</v>
      </c>
      <c r="I149" s="161"/>
      <c r="J149" s="162">
        <f t="shared" si="5"/>
        <v>0</v>
      </c>
      <c r="K149" s="163"/>
      <c r="L149" s="30"/>
      <c r="M149" s="164" t="s">
        <v>1</v>
      </c>
      <c r="N149" s="128" t="s">
        <v>42</v>
      </c>
      <c r="P149" s="165">
        <f t="shared" si="6"/>
        <v>0</v>
      </c>
      <c r="Q149" s="165">
        <v>0</v>
      </c>
      <c r="R149" s="165">
        <f t="shared" si="7"/>
        <v>0</v>
      </c>
      <c r="S149" s="165">
        <v>0.23499999999999999</v>
      </c>
      <c r="T149" s="166">
        <f t="shared" si="8"/>
        <v>500.45599999999996</v>
      </c>
      <c r="AR149" s="167" t="s">
        <v>153</v>
      </c>
      <c r="AT149" s="167" t="s">
        <v>149</v>
      </c>
      <c r="AU149" s="167" t="s">
        <v>126</v>
      </c>
      <c r="AY149" s="13" t="s">
        <v>147</v>
      </c>
      <c r="BE149" s="94">
        <f t="shared" si="9"/>
        <v>0</v>
      </c>
      <c r="BF149" s="94">
        <f t="shared" si="10"/>
        <v>0</v>
      </c>
      <c r="BG149" s="94">
        <f t="shared" si="11"/>
        <v>0</v>
      </c>
      <c r="BH149" s="94">
        <f t="shared" si="12"/>
        <v>0</v>
      </c>
      <c r="BI149" s="94">
        <f t="shared" si="13"/>
        <v>0</v>
      </c>
      <c r="BJ149" s="13" t="s">
        <v>126</v>
      </c>
      <c r="BK149" s="94">
        <f t="shared" si="14"/>
        <v>0</v>
      </c>
      <c r="BL149" s="13" t="s">
        <v>153</v>
      </c>
      <c r="BM149" s="167" t="s">
        <v>169</v>
      </c>
    </row>
    <row r="150" spans="2:65" s="1" customFormat="1" ht="33" customHeight="1">
      <c r="B150" s="129"/>
      <c r="C150" s="156" t="s">
        <v>170</v>
      </c>
      <c r="D150" s="156" t="s">
        <v>149</v>
      </c>
      <c r="E150" s="157" t="s">
        <v>171</v>
      </c>
      <c r="F150" s="158" t="s">
        <v>172</v>
      </c>
      <c r="G150" s="159" t="s">
        <v>152</v>
      </c>
      <c r="H150" s="160">
        <v>2001.3</v>
      </c>
      <c r="I150" s="161"/>
      <c r="J150" s="162">
        <f t="shared" si="5"/>
        <v>0</v>
      </c>
      <c r="K150" s="163"/>
      <c r="L150" s="30"/>
      <c r="M150" s="164" t="s">
        <v>1</v>
      </c>
      <c r="N150" s="128" t="s">
        <v>42</v>
      </c>
      <c r="P150" s="165">
        <f t="shared" si="6"/>
        <v>0</v>
      </c>
      <c r="Q150" s="165">
        <v>0</v>
      </c>
      <c r="R150" s="165">
        <f t="shared" si="7"/>
        <v>0</v>
      </c>
      <c r="S150" s="165">
        <v>0.22500000000000001</v>
      </c>
      <c r="T150" s="166">
        <f t="shared" si="8"/>
        <v>450.29250000000002</v>
      </c>
      <c r="AR150" s="167" t="s">
        <v>153</v>
      </c>
      <c r="AT150" s="167" t="s">
        <v>149</v>
      </c>
      <c r="AU150" s="167" t="s">
        <v>126</v>
      </c>
      <c r="AY150" s="13" t="s">
        <v>147</v>
      </c>
      <c r="BE150" s="94">
        <f t="shared" si="9"/>
        <v>0</v>
      </c>
      <c r="BF150" s="94">
        <f t="shared" si="10"/>
        <v>0</v>
      </c>
      <c r="BG150" s="94">
        <f t="shared" si="11"/>
        <v>0</v>
      </c>
      <c r="BH150" s="94">
        <f t="shared" si="12"/>
        <v>0</v>
      </c>
      <c r="BI150" s="94">
        <f t="shared" si="13"/>
        <v>0</v>
      </c>
      <c r="BJ150" s="13" t="s">
        <v>126</v>
      </c>
      <c r="BK150" s="94">
        <f t="shared" si="14"/>
        <v>0</v>
      </c>
      <c r="BL150" s="13" t="s">
        <v>153</v>
      </c>
      <c r="BM150" s="167" t="s">
        <v>173</v>
      </c>
    </row>
    <row r="151" spans="2:65" s="1" customFormat="1" ht="24.2" customHeight="1">
      <c r="B151" s="129"/>
      <c r="C151" s="156" t="s">
        <v>174</v>
      </c>
      <c r="D151" s="156" t="s">
        <v>149</v>
      </c>
      <c r="E151" s="157" t="s">
        <v>175</v>
      </c>
      <c r="F151" s="158" t="s">
        <v>176</v>
      </c>
      <c r="G151" s="159" t="s">
        <v>177</v>
      </c>
      <c r="H151" s="160">
        <v>193.44</v>
      </c>
      <c r="I151" s="161"/>
      <c r="J151" s="162">
        <f t="shared" si="5"/>
        <v>0</v>
      </c>
      <c r="K151" s="163"/>
      <c r="L151" s="30"/>
      <c r="M151" s="164" t="s">
        <v>1</v>
      </c>
      <c r="N151" s="128" t="s">
        <v>42</v>
      </c>
      <c r="P151" s="165">
        <f t="shared" si="6"/>
        <v>0</v>
      </c>
      <c r="Q151" s="165">
        <v>0</v>
      </c>
      <c r="R151" s="165">
        <f t="shared" si="7"/>
        <v>0</v>
      </c>
      <c r="S151" s="165">
        <v>0</v>
      </c>
      <c r="T151" s="166">
        <f t="shared" si="8"/>
        <v>0</v>
      </c>
      <c r="AR151" s="167" t="s">
        <v>153</v>
      </c>
      <c r="AT151" s="167" t="s">
        <v>149</v>
      </c>
      <c r="AU151" s="167" t="s">
        <v>126</v>
      </c>
      <c r="AY151" s="13" t="s">
        <v>147</v>
      </c>
      <c r="BE151" s="94">
        <f t="shared" si="9"/>
        <v>0</v>
      </c>
      <c r="BF151" s="94">
        <f t="shared" si="10"/>
        <v>0</v>
      </c>
      <c r="BG151" s="94">
        <f t="shared" si="11"/>
        <v>0</v>
      </c>
      <c r="BH151" s="94">
        <f t="shared" si="12"/>
        <v>0</v>
      </c>
      <c r="BI151" s="94">
        <f t="shared" si="13"/>
        <v>0</v>
      </c>
      <c r="BJ151" s="13" t="s">
        <v>126</v>
      </c>
      <c r="BK151" s="94">
        <f t="shared" si="14"/>
        <v>0</v>
      </c>
      <c r="BL151" s="13" t="s">
        <v>153</v>
      </c>
      <c r="BM151" s="167" t="s">
        <v>178</v>
      </c>
    </row>
    <row r="152" spans="2:65" s="1" customFormat="1" ht="24.2" customHeight="1">
      <c r="B152" s="129"/>
      <c r="C152" s="156" t="s">
        <v>153</v>
      </c>
      <c r="D152" s="156" t="s">
        <v>149</v>
      </c>
      <c r="E152" s="157" t="s">
        <v>179</v>
      </c>
      <c r="F152" s="158" t="s">
        <v>180</v>
      </c>
      <c r="G152" s="159" t="s">
        <v>177</v>
      </c>
      <c r="H152" s="160">
        <v>96.72</v>
      </c>
      <c r="I152" s="161"/>
      <c r="J152" s="162">
        <f t="shared" si="5"/>
        <v>0</v>
      </c>
      <c r="K152" s="163"/>
      <c r="L152" s="30"/>
      <c r="M152" s="164" t="s">
        <v>1</v>
      </c>
      <c r="N152" s="128" t="s">
        <v>42</v>
      </c>
      <c r="P152" s="165">
        <f t="shared" si="6"/>
        <v>0</v>
      </c>
      <c r="Q152" s="165">
        <v>0</v>
      </c>
      <c r="R152" s="165">
        <f t="shared" si="7"/>
        <v>0</v>
      </c>
      <c r="S152" s="165">
        <v>0</v>
      </c>
      <c r="T152" s="166">
        <f t="shared" si="8"/>
        <v>0</v>
      </c>
      <c r="AR152" s="167" t="s">
        <v>153</v>
      </c>
      <c r="AT152" s="167" t="s">
        <v>149</v>
      </c>
      <c r="AU152" s="167" t="s">
        <v>126</v>
      </c>
      <c r="AY152" s="13" t="s">
        <v>147</v>
      </c>
      <c r="BE152" s="94">
        <f t="shared" si="9"/>
        <v>0</v>
      </c>
      <c r="BF152" s="94">
        <f t="shared" si="10"/>
        <v>0</v>
      </c>
      <c r="BG152" s="94">
        <f t="shared" si="11"/>
        <v>0</v>
      </c>
      <c r="BH152" s="94">
        <f t="shared" si="12"/>
        <v>0</v>
      </c>
      <c r="BI152" s="94">
        <f t="shared" si="13"/>
        <v>0</v>
      </c>
      <c r="BJ152" s="13" t="s">
        <v>126</v>
      </c>
      <c r="BK152" s="94">
        <f t="shared" si="14"/>
        <v>0</v>
      </c>
      <c r="BL152" s="13" t="s">
        <v>153</v>
      </c>
      <c r="BM152" s="167" t="s">
        <v>181</v>
      </c>
    </row>
    <row r="153" spans="2:65" s="1" customFormat="1" ht="24.2" customHeight="1">
      <c r="B153" s="129"/>
      <c r="C153" s="156" t="s">
        <v>182</v>
      </c>
      <c r="D153" s="156" t="s">
        <v>149</v>
      </c>
      <c r="E153" s="157" t="s">
        <v>183</v>
      </c>
      <c r="F153" s="158" t="s">
        <v>184</v>
      </c>
      <c r="G153" s="159" t="s">
        <v>177</v>
      </c>
      <c r="H153" s="160">
        <v>3.04</v>
      </c>
      <c r="I153" s="161"/>
      <c r="J153" s="162">
        <f t="shared" si="5"/>
        <v>0</v>
      </c>
      <c r="K153" s="163"/>
      <c r="L153" s="30"/>
      <c r="M153" s="164" t="s">
        <v>1</v>
      </c>
      <c r="N153" s="128" t="s">
        <v>42</v>
      </c>
      <c r="P153" s="165">
        <f t="shared" si="6"/>
        <v>0</v>
      </c>
      <c r="Q153" s="165">
        <v>0</v>
      </c>
      <c r="R153" s="165">
        <f t="shared" si="7"/>
        <v>0</v>
      </c>
      <c r="S153" s="165">
        <v>0</v>
      </c>
      <c r="T153" s="166">
        <f t="shared" si="8"/>
        <v>0</v>
      </c>
      <c r="AR153" s="167" t="s">
        <v>153</v>
      </c>
      <c r="AT153" s="167" t="s">
        <v>149</v>
      </c>
      <c r="AU153" s="167" t="s">
        <v>126</v>
      </c>
      <c r="AY153" s="13" t="s">
        <v>147</v>
      </c>
      <c r="BE153" s="94">
        <f t="shared" si="9"/>
        <v>0</v>
      </c>
      <c r="BF153" s="94">
        <f t="shared" si="10"/>
        <v>0</v>
      </c>
      <c r="BG153" s="94">
        <f t="shared" si="11"/>
        <v>0</v>
      </c>
      <c r="BH153" s="94">
        <f t="shared" si="12"/>
        <v>0</v>
      </c>
      <c r="BI153" s="94">
        <f t="shared" si="13"/>
        <v>0</v>
      </c>
      <c r="BJ153" s="13" t="s">
        <v>126</v>
      </c>
      <c r="BK153" s="94">
        <f t="shared" si="14"/>
        <v>0</v>
      </c>
      <c r="BL153" s="13" t="s">
        <v>153</v>
      </c>
      <c r="BM153" s="167" t="s">
        <v>185</v>
      </c>
    </row>
    <row r="154" spans="2:65" s="1" customFormat="1" ht="37.9" customHeight="1">
      <c r="B154" s="129"/>
      <c r="C154" s="156" t="s">
        <v>160</v>
      </c>
      <c r="D154" s="156" t="s">
        <v>149</v>
      </c>
      <c r="E154" s="157" t="s">
        <v>186</v>
      </c>
      <c r="F154" s="158" t="s">
        <v>187</v>
      </c>
      <c r="G154" s="159" t="s">
        <v>177</v>
      </c>
      <c r="H154" s="160">
        <v>1.52</v>
      </c>
      <c r="I154" s="161"/>
      <c r="J154" s="162">
        <f t="shared" si="5"/>
        <v>0</v>
      </c>
      <c r="K154" s="163"/>
      <c r="L154" s="30"/>
      <c r="M154" s="164" t="s">
        <v>1</v>
      </c>
      <c r="N154" s="128" t="s">
        <v>42</v>
      </c>
      <c r="P154" s="165">
        <f t="shared" si="6"/>
        <v>0</v>
      </c>
      <c r="Q154" s="165">
        <v>0</v>
      </c>
      <c r="R154" s="165">
        <f t="shared" si="7"/>
        <v>0</v>
      </c>
      <c r="S154" s="165">
        <v>0</v>
      </c>
      <c r="T154" s="166">
        <f t="shared" si="8"/>
        <v>0</v>
      </c>
      <c r="AR154" s="167" t="s">
        <v>153</v>
      </c>
      <c r="AT154" s="167" t="s">
        <v>149</v>
      </c>
      <c r="AU154" s="167" t="s">
        <v>126</v>
      </c>
      <c r="AY154" s="13" t="s">
        <v>147</v>
      </c>
      <c r="BE154" s="94">
        <f t="shared" si="9"/>
        <v>0</v>
      </c>
      <c r="BF154" s="94">
        <f t="shared" si="10"/>
        <v>0</v>
      </c>
      <c r="BG154" s="94">
        <f t="shared" si="11"/>
        <v>0</v>
      </c>
      <c r="BH154" s="94">
        <f t="shared" si="12"/>
        <v>0</v>
      </c>
      <c r="BI154" s="94">
        <f t="shared" si="13"/>
        <v>0</v>
      </c>
      <c r="BJ154" s="13" t="s">
        <v>126</v>
      </c>
      <c r="BK154" s="94">
        <f t="shared" si="14"/>
        <v>0</v>
      </c>
      <c r="BL154" s="13" t="s">
        <v>153</v>
      </c>
      <c r="BM154" s="167" t="s">
        <v>7</v>
      </c>
    </row>
    <row r="155" spans="2:65" s="1" customFormat="1" ht="37.9" customHeight="1">
      <c r="B155" s="129"/>
      <c r="C155" s="156" t="s">
        <v>188</v>
      </c>
      <c r="D155" s="156" t="s">
        <v>149</v>
      </c>
      <c r="E155" s="157" t="s">
        <v>189</v>
      </c>
      <c r="F155" s="158" t="s">
        <v>190</v>
      </c>
      <c r="G155" s="159" t="s">
        <v>177</v>
      </c>
      <c r="H155" s="160">
        <v>196.48</v>
      </c>
      <c r="I155" s="161"/>
      <c r="J155" s="162">
        <f t="shared" si="5"/>
        <v>0</v>
      </c>
      <c r="K155" s="163"/>
      <c r="L155" s="30"/>
      <c r="M155" s="164" t="s">
        <v>1</v>
      </c>
      <c r="N155" s="128" t="s">
        <v>42</v>
      </c>
      <c r="P155" s="165">
        <f t="shared" si="6"/>
        <v>0</v>
      </c>
      <c r="Q155" s="165">
        <v>0</v>
      </c>
      <c r="R155" s="165">
        <f t="shared" si="7"/>
        <v>0</v>
      </c>
      <c r="S155" s="165">
        <v>0</v>
      </c>
      <c r="T155" s="166">
        <f t="shared" si="8"/>
        <v>0</v>
      </c>
      <c r="AR155" s="167" t="s">
        <v>153</v>
      </c>
      <c r="AT155" s="167" t="s">
        <v>149</v>
      </c>
      <c r="AU155" s="167" t="s">
        <v>126</v>
      </c>
      <c r="AY155" s="13" t="s">
        <v>147</v>
      </c>
      <c r="BE155" s="94">
        <f t="shared" si="9"/>
        <v>0</v>
      </c>
      <c r="BF155" s="94">
        <f t="shared" si="10"/>
        <v>0</v>
      </c>
      <c r="BG155" s="94">
        <f t="shared" si="11"/>
        <v>0</v>
      </c>
      <c r="BH155" s="94">
        <f t="shared" si="12"/>
        <v>0</v>
      </c>
      <c r="BI155" s="94">
        <f t="shared" si="13"/>
        <v>0</v>
      </c>
      <c r="BJ155" s="13" t="s">
        <v>126</v>
      </c>
      <c r="BK155" s="94">
        <f t="shared" si="14"/>
        <v>0</v>
      </c>
      <c r="BL155" s="13" t="s">
        <v>153</v>
      </c>
      <c r="BM155" s="167" t="s">
        <v>191</v>
      </c>
    </row>
    <row r="156" spans="2:65" s="1" customFormat="1" ht="44.25" customHeight="1">
      <c r="B156" s="129"/>
      <c r="C156" s="156" t="s">
        <v>192</v>
      </c>
      <c r="D156" s="156" t="s">
        <v>149</v>
      </c>
      <c r="E156" s="157" t="s">
        <v>193</v>
      </c>
      <c r="F156" s="158" t="s">
        <v>194</v>
      </c>
      <c r="G156" s="159" t="s">
        <v>177</v>
      </c>
      <c r="H156" s="160">
        <v>196.48</v>
      </c>
      <c r="I156" s="161"/>
      <c r="J156" s="162">
        <f t="shared" si="5"/>
        <v>0</v>
      </c>
      <c r="K156" s="163"/>
      <c r="L156" s="30"/>
      <c r="M156" s="164" t="s">
        <v>1</v>
      </c>
      <c r="N156" s="128" t="s">
        <v>42</v>
      </c>
      <c r="P156" s="165">
        <f t="shared" si="6"/>
        <v>0</v>
      </c>
      <c r="Q156" s="165">
        <v>0</v>
      </c>
      <c r="R156" s="165">
        <f t="shared" si="7"/>
        <v>0</v>
      </c>
      <c r="S156" s="165">
        <v>0</v>
      </c>
      <c r="T156" s="166">
        <f t="shared" si="8"/>
        <v>0</v>
      </c>
      <c r="AR156" s="167" t="s">
        <v>153</v>
      </c>
      <c r="AT156" s="167" t="s">
        <v>149</v>
      </c>
      <c r="AU156" s="167" t="s">
        <v>126</v>
      </c>
      <c r="AY156" s="13" t="s">
        <v>147</v>
      </c>
      <c r="BE156" s="94">
        <f t="shared" si="9"/>
        <v>0</v>
      </c>
      <c r="BF156" s="94">
        <f t="shared" si="10"/>
        <v>0</v>
      </c>
      <c r="BG156" s="94">
        <f t="shared" si="11"/>
        <v>0</v>
      </c>
      <c r="BH156" s="94">
        <f t="shared" si="12"/>
        <v>0</v>
      </c>
      <c r="BI156" s="94">
        <f t="shared" si="13"/>
        <v>0</v>
      </c>
      <c r="BJ156" s="13" t="s">
        <v>126</v>
      </c>
      <c r="BK156" s="94">
        <f t="shared" si="14"/>
        <v>0</v>
      </c>
      <c r="BL156" s="13" t="s">
        <v>153</v>
      </c>
      <c r="BM156" s="167" t="s">
        <v>195</v>
      </c>
    </row>
    <row r="157" spans="2:65" s="1" customFormat="1" ht="24.2" customHeight="1">
      <c r="B157" s="129"/>
      <c r="C157" s="156" t="s">
        <v>196</v>
      </c>
      <c r="D157" s="156" t="s">
        <v>149</v>
      </c>
      <c r="E157" s="157" t="s">
        <v>197</v>
      </c>
      <c r="F157" s="158" t="s">
        <v>198</v>
      </c>
      <c r="G157" s="159" t="s">
        <v>177</v>
      </c>
      <c r="H157" s="160">
        <v>196.48</v>
      </c>
      <c r="I157" s="161"/>
      <c r="J157" s="162">
        <f t="shared" si="5"/>
        <v>0</v>
      </c>
      <c r="K157" s="163"/>
      <c r="L157" s="30"/>
      <c r="M157" s="164" t="s">
        <v>1</v>
      </c>
      <c r="N157" s="128" t="s">
        <v>42</v>
      </c>
      <c r="P157" s="165">
        <f t="shared" si="6"/>
        <v>0</v>
      </c>
      <c r="Q157" s="165">
        <v>0</v>
      </c>
      <c r="R157" s="165">
        <f t="shared" si="7"/>
        <v>0</v>
      </c>
      <c r="S157" s="165">
        <v>0</v>
      </c>
      <c r="T157" s="166">
        <f t="shared" si="8"/>
        <v>0</v>
      </c>
      <c r="AR157" s="167" t="s">
        <v>153</v>
      </c>
      <c r="AT157" s="167" t="s">
        <v>149</v>
      </c>
      <c r="AU157" s="167" t="s">
        <v>126</v>
      </c>
      <c r="AY157" s="13" t="s">
        <v>147</v>
      </c>
      <c r="BE157" s="94">
        <f t="shared" si="9"/>
        <v>0</v>
      </c>
      <c r="BF157" s="94">
        <f t="shared" si="10"/>
        <v>0</v>
      </c>
      <c r="BG157" s="94">
        <f t="shared" si="11"/>
        <v>0</v>
      </c>
      <c r="BH157" s="94">
        <f t="shared" si="12"/>
        <v>0</v>
      </c>
      <c r="BI157" s="94">
        <f t="shared" si="13"/>
        <v>0</v>
      </c>
      <c r="BJ157" s="13" t="s">
        <v>126</v>
      </c>
      <c r="BK157" s="94">
        <f t="shared" si="14"/>
        <v>0</v>
      </c>
      <c r="BL157" s="13" t="s">
        <v>153</v>
      </c>
      <c r="BM157" s="167" t="s">
        <v>199</v>
      </c>
    </row>
    <row r="158" spans="2:65" s="1" customFormat="1" ht="21.75" customHeight="1">
      <c r="B158" s="129"/>
      <c r="C158" s="156" t="s">
        <v>200</v>
      </c>
      <c r="D158" s="156" t="s">
        <v>149</v>
      </c>
      <c r="E158" s="157" t="s">
        <v>201</v>
      </c>
      <c r="F158" s="158" t="s">
        <v>202</v>
      </c>
      <c r="G158" s="159" t="s">
        <v>177</v>
      </c>
      <c r="H158" s="160">
        <v>196.48</v>
      </c>
      <c r="I158" s="161"/>
      <c r="J158" s="162">
        <f t="shared" si="5"/>
        <v>0</v>
      </c>
      <c r="K158" s="163"/>
      <c r="L158" s="30"/>
      <c r="M158" s="164" t="s">
        <v>1</v>
      </c>
      <c r="N158" s="128" t="s">
        <v>42</v>
      </c>
      <c r="P158" s="165">
        <f t="shared" si="6"/>
        <v>0</v>
      </c>
      <c r="Q158" s="165">
        <v>0</v>
      </c>
      <c r="R158" s="165">
        <f t="shared" si="7"/>
        <v>0</v>
      </c>
      <c r="S158" s="165">
        <v>0</v>
      </c>
      <c r="T158" s="166">
        <f t="shared" si="8"/>
        <v>0</v>
      </c>
      <c r="AR158" s="167" t="s">
        <v>153</v>
      </c>
      <c r="AT158" s="167" t="s">
        <v>149</v>
      </c>
      <c r="AU158" s="167" t="s">
        <v>126</v>
      </c>
      <c r="AY158" s="13" t="s">
        <v>147</v>
      </c>
      <c r="BE158" s="94">
        <f t="shared" si="9"/>
        <v>0</v>
      </c>
      <c r="BF158" s="94">
        <f t="shared" si="10"/>
        <v>0</v>
      </c>
      <c r="BG158" s="94">
        <f t="shared" si="11"/>
        <v>0</v>
      </c>
      <c r="BH158" s="94">
        <f t="shared" si="12"/>
        <v>0</v>
      </c>
      <c r="BI158" s="94">
        <f t="shared" si="13"/>
        <v>0</v>
      </c>
      <c r="BJ158" s="13" t="s">
        <v>126</v>
      </c>
      <c r="BK158" s="94">
        <f t="shared" si="14"/>
        <v>0</v>
      </c>
      <c r="BL158" s="13" t="s">
        <v>153</v>
      </c>
      <c r="BM158" s="167" t="s">
        <v>203</v>
      </c>
    </row>
    <row r="159" spans="2:65" s="1" customFormat="1" ht="24.2" customHeight="1">
      <c r="B159" s="129"/>
      <c r="C159" s="156" t="s">
        <v>185</v>
      </c>
      <c r="D159" s="156" t="s">
        <v>149</v>
      </c>
      <c r="E159" s="157" t="s">
        <v>204</v>
      </c>
      <c r="F159" s="158" t="s">
        <v>205</v>
      </c>
      <c r="G159" s="159" t="s">
        <v>206</v>
      </c>
      <c r="H159" s="160">
        <v>353.66399999999999</v>
      </c>
      <c r="I159" s="161"/>
      <c r="J159" s="162">
        <f t="shared" si="5"/>
        <v>0</v>
      </c>
      <c r="K159" s="163"/>
      <c r="L159" s="30"/>
      <c r="M159" s="164" t="s">
        <v>1</v>
      </c>
      <c r="N159" s="128" t="s">
        <v>42</v>
      </c>
      <c r="P159" s="165">
        <f t="shared" si="6"/>
        <v>0</v>
      </c>
      <c r="Q159" s="165">
        <v>0</v>
      </c>
      <c r="R159" s="165">
        <f t="shared" si="7"/>
        <v>0</v>
      </c>
      <c r="S159" s="165">
        <v>0</v>
      </c>
      <c r="T159" s="166">
        <f t="shared" si="8"/>
        <v>0</v>
      </c>
      <c r="AR159" s="167" t="s">
        <v>153</v>
      </c>
      <c r="AT159" s="167" t="s">
        <v>149</v>
      </c>
      <c r="AU159" s="167" t="s">
        <v>126</v>
      </c>
      <c r="AY159" s="13" t="s">
        <v>147</v>
      </c>
      <c r="BE159" s="94">
        <f t="shared" si="9"/>
        <v>0</v>
      </c>
      <c r="BF159" s="94">
        <f t="shared" si="10"/>
        <v>0</v>
      </c>
      <c r="BG159" s="94">
        <f t="shared" si="11"/>
        <v>0</v>
      </c>
      <c r="BH159" s="94">
        <f t="shared" si="12"/>
        <v>0</v>
      </c>
      <c r="BI159" s="94">
        <f t="shared" si="13"/>
        <v>0</v>
      </c>
      <c r="BJ159" s="13" t="s">
        <v>126</v>
      </c>
      <c r="BK159" s="94">
        <f t="shared" si="14"/>
        <v>0</v>
      </c>
      <c r="BL159" s="13" t="s">
        <v>153</v>
      </c>
      <c r="BM159" s="167" t="s">
        <v>207</v>
      </c>
    </row>
    <row r="160" spans="2:65" s="1" customFormat="1" ht="21.75" customHeight="1">
      <c r="B160" s="129"/>
      <c r="C160" s="156" t="s">
        <v>208</v>
      </c>
      <c r="D160" s="156" t="s">
        <v>149</v>
      </c>
      <c r="E160" s="157" t="s">
        <v>209</v>
      </c>
      <c r="F160" s="158" t="s">
        <v>210</v>
      </c>
      <c r="G160" s="159" t="s">
        <v>152</v>
      </c>
      <c r="H160" s="160">
        <v>2246.3490000000002</v>
      </c>
      <c r="I160" s="161"/>
      <c r="J160" s="162">
        <f t="shared" si="5"/>
        <v>0</v>
      </c>
      <c r="K160" s="163"/>
      <c r="L160" s="30"/>
      <c r="M160" s="164" t="s">
        <v>1</v>
      </c>
      <c r="N160" s="128" t="s">
        <v>42</v>
      </c>
      <c r="P160" s="165">
        <f t="shared" si="6"/>
        <v>0</v>
      </c>
      <c r="Q160" s="165">
        <v>0</v>
      </c>
      <c r="R160" s="165">
        <f t="shared" si="7"/>
        <v>0</v>
      </c>
      <c r="S160" s="165">
        <v>0</v>
      </c>
      <c r="T160" s="166">
        <f t="shared" si="8"/>
        <v>0</v>
      </c>
      <c r="AR160" s="167" t="s">
        <v>153</v>
      </c>
      <c r="AT160" s="167" t="s">
        <v>149</v>
      </c>
      <c r="AU160" s="167" t="s">
        <v>126</v>
      </c>
      <c r="AY160" s="13" t="s">
        <v>147</v>
      </c>
      <c r="BE160" s="94">
        <f t="shared" si="9"/>
        <v>0</v>
      </c>
      <c r="BF160" s="94">
        <f t="shared" si="10"/>
        <v>0</v>
      </c>
      <c r="BG160" s="94">
        <f t="shared" si="11"/>
        <v>0</v>
      </c>
      <c r="BH160" s="94">
        <f t="shared" si="12"/>
        <v>0</v>
      </c>
      <c r="BI160" s="94">
        <f t="shared" si="13"/>
        <v>0</v>
      </c>
      <c r="BJ160" s="13" t="s">
        <v>126</v>
      </c>
      <c r="BK160" s="94">
        <f t="shared" si="14"/>
        <v>0</v>
      </c>
      <c r="BL160" s="13" t="s">
        <v>153</v>
      </c>
      <c r="BM160" s="167" t="s">
        <v>211</v>
      </c>
    </row>
    <row r="161" spans="2:65" s="11" customFormat="1" ht="22.9" customHeight="1">
      <c r="B161" s="144"/>
      <c r="D161" s="145" t="s">
        <v>75</v>
      </c>
      <c r="E161" s="154" t="s">
        <v>126</v>
      </c>
      <c r="F161" s="154" t="s">
        <v>212</v>
      </c>
      <c r="I161" s="147"/>
      <c r="J161" s="155">
        <f>BK161</f>
        <v>0</v>
      </c>
      <c r="L161" s="144"/>
      <c r="M161" s="149"/>
      <c r="P161" s="150">
        <f>P162</f>
        <v>0</v>
      </c>
      <c r="R161" s="150">
        <f>R162</f>
        <v>6.9008000000000003</v>
      </c>
      <c r="T161" s="151">
        <f>T162</f>
        <v>0</v>
      </c>
      <c r="AR161" s="145" t="s">
        <v>84</v>
      </c>
      <c r="AT161" s="152" t="s">
        <v>75</v>
      </c>
      <c r="AU161" s="152" t="s">
        <v>84</v>
      </c>
      <c r="AY161" s="145" t="s">
        <v>147</v>
      </c>
      <c r="BK161" s="153">
        <f>BK162</f>
        <v>0</v>
      </c>
    </row>
    <row r="162" spans="2:65" s="1" customFormat="1" ht="21.75" customHeight="1">
      <c r="B162" s="129"/>
      <c r="C162" s="156" t="s">
        <v>213</v>
      </c>
      <c r="D162" s="156" t="s">
        <v>149</v>
      </c>
      <c r="E162" s="157" t="s">
        <v>214</v>
      </c>
      <c r="F162" s="158" t="s">
        <v>215</v>
      </c>
      <c r="G162" s="159" t="s">
        <v>177</v>
      </c>
      <c r="H162" s="160">
        <v>3.04</v>
      </c>
      <c r="I162" s="161"/>
      <c r="J162" s="162">
        <f>ROUND(I162*H162,2)</f>
        <v>0</v>
      </c>
      <c r="K162" s="163"/>
      <c r="L162" s="30"/>
      <c r="M162" s="164" t="s">
        <v>1</v>
      </c>
      <c r="N162" s="128" t="s">
        <v>42</v>
      </c>
      <c r="P162" s="165">
        <f>O162*H162</f>
        <v>0</v>
      </c>
      <c r="Q162" s="165">
        <v>2.27</v>
      </c>
      <c r="R162" s="165">
        <f>Q162*H162</f>
        <v>6.9008000000000003</v>
      </c>
      <c r="S162" s="165">
        <v>0</v>
      </c>
      <c r="T162" s="166">
        <f>S162*H162</f>
        <v>0</v>
      </c>
      <c r="AR162" s="167" t="s">
        <v>153</v>
      </c>
      <c r="AT162" s="167" t="s">
        <v>149</v>
      </c>
      <c r="AU162" s="167" t="s">
        <v>126</v>
      </c>
      <c r="AY162" s="13" t="s">
        <v>147</v>
      </c>
      <c r="BE162" s="94">
        <f>IF(N162="základná",J162,0)</f>
        <v>0</v>
      </c>
      <c r="BF162" s="94">
        <f>IF(N162="znížená",J162,0)</f>
        <v>0</v>
      </c>
      <c r="BG162" s="94">
        <f>IF(N162="zákl. prenesená",J162,0)</f>
        <v>0</v>
      </c>
      <c r="BH162" s="94">
        <f>IF(N162="zníž. prenesená",J162,0)</f>
        <v>0</v>
      </c>
      <c r="BI162" s="94">
        <f>IF(N162="nulová",J162,0)</f>
        <v>0</v>
      </c>
      <c r="BJ162" s="13" t="s">
        <v>126</v>
      </c>
      <c r="BK162" s="94">
        <f>ROUND(I162*H162,2)</f>
        <v>0</v>
      </c>
      <c r="BL162" s="13" t="s">
        <v>153</v>
      </c>
      <c r="BM162" s="167" t="s">
        <v>216</v>
      </c>
    </row>
    <row r="163" spans="2:65" s="11" customFormat="1" ht="22.9" customHeight="1">
      <c r="B163" s="144"/>
      <c r="D163" s="145" t="s">
        <v>75</v>
      </c>
      <c r="E163" s="154" t="s">
        <v>217</v>
      </c>
      <c r="F163" s="154" t="s">
        <v>218</v>
      </c>
      <c r="I163" s="147"/>
      <c r="J163" s="155">
        <f>BK163</f>
        <v>0</v>
      </c>
      <c r="L163" s="144"/>
      <c r="M163" s="149"/>
      <c r="P163" s="150">
        <f>SUM(P164:P172)</f>
        <v>0</v>
      </c>
      <c r="R163" s="150">
        <f>SUM(R164:R172)</f>
        <v>4.7085393199999999</v>
      </c>
      <c r="T163" s="151">
        <f>SUM(T164:T172)</f>
        <v>0</v>
      </c>
      <c r="AR163" s="145" t="s">
        <v>84</v>
      </c>
      <c r="AT163" s="152" t="s">
        <v>75</v>
      </c>
      <c r="AU163" s="152" t="s">
        <v>84</v>
      </c>
      <c r="AY163" s="145" t="s">
        <v>147</v>
      </c>
      <c r="BK163" s="153">
        <f>SUM(BK164:BK172)</f>
        <v>0</v>
      </c>
    </row>
    <row r="164" spans="2:65" s="1" customFormat="1" ht="37.9" customHeight="1">
      <c r="B164" s="129"/>
      <c r="C164" s="156" t="s">
        <v>219</v>
      </c>
      <c r="D164" s="156" t="s">
        <v>149</v>
      </c>
      <c r="E164" s="157" t="s">
        <v>220</v>
      </c>
      <c r="F164" s="158" t="s">
        <v>221</v>
      </c>
      <c r="G164" s="159" t="s">
        <v>177</v>
      </c>
      <c r="H164" s="160">
        <v>1.52</v>
      </c>
      <c r="I164" s="161"/>
      <c r="J164" s="162">
        <f t="shared" ref="J164:J172" si="15">ROUND(I164*H164,2)</f>
        <v>0</v>
      </c>
      <c r="K164" s="163"/>
      <c r="L164" s="30"/>
      <c r="M164" s="164" t="s">
        <v>1</v>
      </c>
      <c r="N164" s="128" t="s">
        <v>42</v>
      </c>
      <c r="P164" s="165">
        <f t="shared" ref="P164:P172" si="16">O164*H164</f>
        <v>0</v>
      </c>
      <c r="Q164" s="165">
        <v>7.1779999999999997E-2</v>
      </c>
      <c r="R164" s="165">
        <f t="shared" ref="R164:R172" si="17">Q164*H164</f>
        <v>0.1091056</v>
      </c>
      <c r="S164" s="165">
        <v>0</v>
      </c>
      <c r="T164" s="166">
        <f t="shared" ref="T164:T172" si="18">S164*H164</f>
        <v>0</v>
      </c>
      <c r="AR164" s="167" t="s">
        <v>153</v>
      </c>
      <c r="AT164" s="167" t="s">
        <v>149</v>
      </c>
      <c r="AU164" s="167" t="s">
        <v>126</v>
      </c>
      <c r="AY164" s="13" t="s">
        <v>147</v>
      </c>
      <c r="BE164" s="94">
        <f t="shared" ref="BE164:BE172" si="19">IF(N164="základná",J164,0)</f>
        <v>0</v>
      </c>
      <c r="BF164" s="94">
        <f t="shared" ref="BF164:BF172" si="20">IF(N164="znížená",J164,0)</f>
        <v>0</v>
      </c>
      <c r="BG164" s="94">
        <f t="shared" ref="BG164:BG172" si="21">IF(N164="zákl. prenesená",J164,0)</f>
        <v>0</v>
      </c>
      <c r="BH164" s="94">
        <f t="shared" ref="BH164:BH172" si="22">IF(N164="zníž. prenesená",J164,0)</f>
        <v>0</v>
      </c>
      <c r="BI164" s="94">
        <f t="shared" ref="BI164:BI172" si="23">IF(N164="nulová",J164,0)</f>
        <v>0</v>
      </c>
      <c r="BJ164" s="13" t="s">
        <v>126</v>
      </c>
      <c r="BK164" s="94">
        <f t="shared" ref="BK164:BK172" si="24">ROUND(I164*H164,2)</f>
        <v>0</v>
      </c>
      <c r="BL164" s="13" t="s">
        <v>153</v>
      </c>
      <c r="BM164" s="167" t="s">
        <v>222</v>
      </c>
    </row>
    <row r="165" spans="2:65" s="1" customFormat="1" ht="16.5" customHeight="1">
      <c r="B165" s="129"/>
      <c r="C165" s="168" t="s">
        <v>223</v>
      </c>
      <c r="D165" s="168" t="s">
        <v>224</v>
      </c>
      <c r="E165" s="169" t="s">
        <v>225</v>
      </c>
      <c r="F165" s="170" t="s">
        <v>226</v>
      </c>
      <c r="G165" s="171" t="s">
        <v>227</v>
      </c>
      <c r="H165" s="172">
        <v>77</v>
      </c>
      <c r="I165" s="173"/>
      <c r="J165" s="174">
        <f t="shared" si="15"/>
        <v>0</v>
      </c>
      <c r="K165" s="175"/>
      <c r="L165" s="176"/>
      <c r="M165" s="177" t="s">
        <v>1</v>
      </c>
      <c r="N165" s="178" t="s">
        <v>42</v>
      </c>
      <c r="P165" s="165">
        <f t="shared" si="16"/>
        <v>0</v>
      </c>
      <c r="Q165" s="165">
        <v>2.8000000000000001E-2</v>
      </c>
      <c r="R165" s="165">
        <f t="shared" si="17"/>
        <v>2.1560000000000001</v>
      </c>
      <c r="S165" s="165">
        <v>0</v>
      </c>
      <c r="T165" s="166">
        <f t="shared" si="18"/>
        <v>0</v>
      </c>
      <c r="AR165" s="167" t="s">
        <v>165</v>
      </c>
      <c r="AT165" s="167" t="s">
        <v>224</v>
      </c>
      <c r="AU165" s="167" t="s">
        <v>126</v>
      </c>
      <c r="AY165" s="13" t="s">
        <v>147</v>
      </c>
      <c r="BE165" s="94">
        <f t="shared" si="19"/>
        <v>0</v>
      </c>
      <c r="BF165" s="94">
        <f t="shared" si="20"/>
        <v>0</v>
      </c>
      <c r="BG165" s="94">
        <f t="shared" si="21"/>
        <v>0</v>
      </c>
      <c r="BH165" s="94">
        <f t="shared" si="22"/>
        <v>0</v>
      </c>
      <c r="BI165" s="94">
        <f t="shared" si="23"/>
        <v>0</v>
      </c>
      <c r="BJ165" s="13" t="s">
        <v>126</v>
      </c>
      <c r="BK165" s="94">
        <f t="shared" si="24"/>
        <v>0</v>
      </c>
      <c r="BL165" s="13" t="s">
        <v>153</v>
      </c>
      <c r="BM165" s="167" t="s">
        <v>228</v>
      </c>
    </row>
    <row r="166" spans="2:65" s="1" customFormat="1" ht="16.5" customHeight="1">
      <c r="B166" s="129"/>
      <c r="C166" s="168" t="s">
        <v>229</v>
      </c>
      <c r="D166" s="168" t="s">
        <v>224</v>
      </c>
      <c r="E166" s="169" t="s">
        <v>230</v>
      </c>
      <c r="F166" s="170" t="s">
        <v>231</v>
      </c>
      <c r="G166" s="171" t="s">
        <v>152</v>
      </c>
      <c r="H166" s="172">
        <v>2.2799999999999998</v>
      </c>
      <c r="I166" s="173"/>
      <c r="J166" s="174">
        <f t="shared" si="15"/>
        <v>0</v>
      </c>
      <c r="K166" s="175"/>
      <c r="L166" s="176"/>
      <c r="M166" s="177" t="s">
        <v>1</v>
      </c>
      <c r="N166" s="178" t="s">
        <v>42</v>
      </c>
      <c r="P166" s="165">
        <f t="shared" si="16"/>
        <v>0</v>
      </c>
      <c r="Q166" s="165">
        <v>8.6999999999999994E-2</v>
      </c>
      <c r="R166" s="165">
        <f t="shared" si="17"/>
        <v>0.19835999999999998</v>
      </c>
      <c r="S166" s="165">
        <v>0</v>
      </c>
      <c r="T166" s="166">
        <f t="shared" si="18"/>
        <v>0</v>
      </c>
      <c r="AR166" s="167" t="s">
        <v>165</v>
      </c>
      <c r="AT166" s="167" t="s">
        <v>224</v>
      </c>
      <c r="AU166" s="167" t="s">
        <v>126</v>
      </c>
      <c r="AY166" s="13" t="s">
        <v>147</v>
      </c>
      <c r="BE166" s="94">
        <f t="shared" si="19"/>
        <v>0</v>
      </c>
      <c r="BF166" s="94">
        <f t="shared" si="20"/>
        <v>0</v>
      </c>
      <c r="BG166" s="94">
        <f t="shared" si="21"/>
        <v>0</v>
      </c>
      <c r="BH166" s="94">
        <f t="shared" si="22"/>
        <v>0</v>
      </c>
      <c r="BI166" s="94">
        <f t="shared" si="23"/>
        <v>0</v>
      </c>
      <c r="BJ166" s="13" t="s">
        <v>126</v>
      </c>
      <c r="BK166" s="94">
        <f t="shared" si="24"/>
        <v>0</v>
      </c>
      <c r="BL166" s="13" t="s">
        <v>153</v>
      </c>
      <c r="BM166" s="167" t="s">
        <v>232</v>
      </c>
    </row>
    <row r="167" spans="2:65" s="1" customFormat="1" ht="24.2" customHeight="1">
      <c r="B167" s="129"/>
      <c r="C167" s="156" t="s">
        <v>233</v>
      </c>
      <c r="D167" s="156" t="s">
        <v>149</v>
      </c>
      <c r="E167" s="157" t="s">
        <v>234</v>
      </c>
      <c r="F167" s="158" t="s">
        <v>235</v>
      </c>
      <c r="G167" s="159" t="s">
        <v>177</v>
      </c>
      <c r="H167" s="160">
        <v>0.43099999999999999</v>
      </c>
      <c r="I167" s="161"/>
      <c r="J167" s="162">
        <f t="shared" si="15"/>
        <v>0</v>
      </c>
      <c r="K167" s="163"/>
      <c r="L167" s="30"/>
      <c r="M167" s="164" t="s">
        <v>1</v>
      </c>
      <c r="N167" s="128" t="s">
        <v>42</v>
      </c>
      <c r="P167" s="165">
        <f t="shared" si="16"/>
        <v>0</v>
      </c>
      <c r="Q167" s="165">
        <v>2.4157199999999999</v>
      </c>
      <c r="R167" s="165">
        <f t="shared" si="17"/>
        <v>1.04117532</v>
      </c>
      <c r="S167" s="165">
        <v>0</v>
      </c>
      <c r="T167" s="166">
        <f t="shared" si="18"/>
        <v>0</v>
      </c>
      <c r="AR167" s="167" t="s">
        <v>153</v>
      </c>
      <c r="AT167" s="167" t="s">
        <v>149</v>
      </c>
      <c r="AU167" s="167" t="s">
        <v>126</v>
      </c>
      <c r="AY167" s="13" t="s">
        <v>147</v>
      </c>
      <c r="BE167" s="94">
        <f t="shared" si="19"/>
        <v>0</v>
      </c>
      <c r="BF167" s="94">
        <f t="shared" si="20"/>
        <v>0</v>
      </c>
      <c r="BG167" s="94">
        <f t="shared" si="21"/>
        <v>0</v>
      </c>
      <c r="BH167" s="94">
        <f t="shared" si="22"/>
        <v>0</v>
      </c>
      <c r="BI167" s="94">
        <f t="shared" si="23"/>
        <v>0</v>
      </c>
      <c r="BJ167" s="13" t="s">
        <v>126</v>
      </c>
      <c r="BK167" s="94">
        <f t="shared" si="24"/>
        <v>0</v>
      </c>
      <c r="BL167" s="13" t="s">
        <v>153</v>
      </c>
      <c r="BM167" s="167" t="s">
        <v>236</v>
      </c>
    </row>
    <row r="168" spans="2:65" s="1" customFormat="1" ht="24.2" customHeight="1">
      <c r="B168" s="129"/>
      <c r="C168" s="156" t="s">
        <v>237</v>
      </c>
      <c r="D168" s="156" t="s">
        <v>149</v>
      </c>
      <c r="E168" s="157" t="s">
        <v>238</v>
      </c>
      <c r="F168" s="158" t="s">
        <v>239</v>
      </c>
      <c r="G168" s="159" t="s">
        <v>206</v>
      </c>
      <c r="H168" s="160">
        <v>0.28399999999999997</v>
      </c>
      <c r="I168" s="161"/>
      <c r="J168" s="162">
        <f t="shared" si="15"/>
        <v>0</v>
      </c>
      <c r="K168" s="163"/>
      <c r="L168" s="30"/>
      <c r="M168" s="164" t="s">
        <v>1</v>
      </c>
      <c r="N168" s="128" t="s">
        <v>42</v>
      </c>
      <c r="P168" s="165">
        <f t="shared" si="16"/>
        <v>0</v>
      </c>
      <c r="Q168" s="165">
        <v>1.0125999999999999</v>
      </c>
      <c r="R168" s="165">
        <f t="shared" si="17"/>
        <v>0.28757839999999996</v>
      </c>
      <c r="S168" s="165">
        <v>0</v>
      </c>
      <c r="T168" s="166">
        <f t="shared" si="18"/>
        <v>0</v>
      </c>
      <c r="AR168" s="167" t="s">
        <v>153</v>
      </c>
      <c r="AT168" s="167" t="s">
        <v>149</v>
      </c>
      <c r="AU168" s="167" t="s">
        <v>126</v>
      </c>
      <c r="AY168" s="13" t="s">
        <v>147</v>
      </c>
      <c r="BE168" s="94">
        <f t="shared" si="19"/>
        <v>0</v>
      </c>
      <c r="BF168" s="94">
        <f t="shared" si="20"/>
        <v>0</v>
      </c>
      <c r="BG168" s="94">
        <f t="shared" si="21"/>
        <v>0</v>
      </c>
      <c r="BH168" s="94">
        <f t="shared" si="22"/>
        <v>0</v>
      </c>
      <c r="BI168" s="94">
        <f t="shared" si="23"/>
        <v>0</v>
      </c>
      <c r="BJ168" s="13" t="s">
        <v>126</v>
      </c>
      <c r="BK168" s="94">
        <f t="shared" si="24"/>
        <v>0</v>
      </c>
      <c r="BL168" s="13" t="s">
        <v>153</v>
      </c>
      <c r="BM168" s="167" t="s">
        <v>240</v>
      </c>
    </row>
    <row r="169" spans="2:65" s="1" customFormat="1" ht="24.2" customHeight="1">
      <c r="B169" s="129"/>
      <c r="C169" s="156" t="s">
        <v>241</v>
      </c>
      <c r="D169" s="156" t="s">
        <v>149</v>
      </c>
      <c r="E169" s="157" t="s">
        <v>242</v>
      </c>
      <c r="F169" s="158" t="s">
        <v>243</v>
      </c>
      <c r="G169" s="159" t="s">
        <v>227</v>
      </c>
      <c r="H169" s="160">
        <v>8</v>
      </c>
      <c r="I169" s="161"/>
      <c r="J169" s="162">
        <f t="shared" si="15"/>
        <v>0</v>
      </c>
      <c r="K169" s="163"/>
      <c r="L169" s="30"/>
      <c r="M169" s="164" t="s">
        <v>1</v>
      </c>
      <c r="N169" s="128" t="s">
        <v>42</v>
      </c>
      <c r="P169" s="165">
        <f t="shared" si="16"/>
        <v>0</v>
      </c>
      <c r="Q169" s="165">
        <v>0.10964</v>
      </c>
      <c r="R169" s="165">
        <f t="shared" si="17"/>
        <v>0.87712000000000001</v>
      </c>
      <c r="S169" s="165">
        <v>0</v>
      </c>
      <c r="T169" s="166">
        <f t="shared" si="18"/>
        <v>0</v>
      </c>
      <c r="AR169" s="167" t="s">
        <v>153</v>
      </c>
      <c r="AT169" s="167" t="s">
        <v>149</v>
      </c>
      <c r="AU169" s="167" t="s">
        <v>126</v>
      </c>
      <c r="AY169" s="13" t="s">
        <v>147</v>
      </c>
      <c r="BE169" s="94">
        <f t="shared" si="19"/>
        <v>0</v>
      </c>
      <c r="BF169" s="94">
        <f t="shared" si="20"/>
        <v>0</v>
      </c>
      <c r="BG169" s="94">
        <f t="shared" si="21"/>
        <v>0</v>
      </c>
      <c r="BH169" s="94">
        <f t="shared" si="22"/>
        <v>0</v>
      </c>
      <c r="BI169" s="94">
        <f t="shared" si="23"/>
        <v>0</v>
      </c>
      <c r="BJ169" s="13" t="s">
        <v>126</v>
      </c>
      <c r="BK169" s="94">
        <f t="shared" si="24"/>
        <v>0</v>
      </c>
      <c r="BL169" s="13" t="s">
        <v>153</v>
      </c>
      <c r="BM169" s="167" t="s">
        <v>244</v>
      </c>
    </row>
    <row r="170" spans="2:65" s="1" customFormat="1" ht="16.5" customHeight="1">
      <c r="B170" s="129"/>
      <c r="C170" s="168" t="s">
        <v>203</v>
      </c>
      <c r="D170" s="168" t="s">
        <v>224</v>
      </c>
      <c r="E170" s="169" t="s">
        <v>245</v>
      </c>
      <c r="F170" s="170" t="s">
        <v>246</v>
      </c>
      <c r="G170" s="171" t="s">
        <v>227</v>
      </c>
      <c r="H170" s="172">
        <v>28</v>
      </c>
      <c r="I170" s="173"/>
      <c r="J170" s="174">
        <f t="shared" si="15"/>
        <v>0</v>
      </c>
      <c r="K170" s="175"/>
      <c r="L170" s="176"/>
      <c r="M170" s="177" t="s">
        <v>1</v>
      </c>
      <c r="N170" s="178" t="s">
        <v>42</v>
      </c>
      <c r="P170" s="165">
        <f t="shared" si="16"/>
        <v>0</v>
      </c>
      <c r="Q170" s="165">
        <v>1.4E-3</v>
      </c>
      <c r="R170" s="165">
        <f t="shared" si="17"/>
        <v>3.9199999999999999E-2</v>
      </c>
      <c r="S170" s="165">
        <v>0</v>
      </c>
      <c r="T170" s="166">
        <f t="shared" si="18"/>
        <v>0</v>
      </c>
      <c r="AR170" s="167" t="s">
        <v>165</v>
      </c>
      <c r="AT170" s="167" t="s">
        <v>224</v>
      </c>
      <c r="AU170" s="167" t="s">
        <v>126</v>
      </c>
      <c r="AY170" s="13" t="s">
        <v>147</v>
      </c>
      <c r="BE170" s="94">
        <f t="shared" si="19"/>
        <v>0</v>
      </c>
      <c r="BF170" s="94">
        <f t="shared" si="20"/>
        <v>0</v>
      </c>
      <c r="BG170" s="94">
        <f t="shared" si="21"/>
        <v>0</v>
      </c>
      <c r="BH170" s="94">
        <f t="shared" si="22"/>
        <v>0</v>
      </c>
      <c r="BI170" s="94">
        <f t="shared" si="23"/>
        <v>0</v>
      </c>
      <c r="BJ170" s="13" t="s">
        <v>126</v>
      </c>
      <c r="BK170" s="94">
        <f t="shared" si="24"/>
        <v>0</v>
      </c>
      <c r="BL170" s="13" t="s">
        <v>153</v>
      </c>
      <c r="BM170" s="167" t="s">
        <v>247</v>
      </c>
    </row>
    <row r="171" spans="2:65" s="1" customFormat="1" ht="16.5" customHeight="1">
      <c r="B171" s="129"/>
      <c r="C171" s="168" t="s">
        <v>248</v>
      </c>
      <c r="D171" s="168" t="s">
        <v>224</v>
      </c>
      <c r="E171" s="169" t="s">
        <v>249</v>
      </c>
      <c r="F171" s="170" t="s">
        <v>250</v>
      </c>
      <c r="G171" s="171" t="s">
        <v>227</v>
      </c>
      <c r="H171" s="172">
        <v>16</v>
      </c>
      <c r="I171" s="173"/>
      <c r="J171" s="174">
        <f t="shared" si="15"/>
        <v>0</v>
      </c>
      <c r="K171" s="175"/>
      <c r="L171" s="176"/>
      <c r="M171" s="177" t="s">
        <v>1</v>
      </c>
      <c r="N171" s="178" t="s">
        <v>42</v>
      </c>
      <c r="P171" s="165">
        <f t="shared" si="16"/>
        <v>0</v>
      </c>
      <c r="Q171" s="165">
        <v>0</v>
      </c>
      <c r="R171" s="165">
        <f t="shared" si="17"/>
        <v>0</v>
      </c>
      <c r="S171" s="165">
        <v>0</v>
      </c>
      <c r="T171" s="166">
        <f t="shared" si="18"/>
        <v>0</v>
      </c>
      <c r="AR171" s="167" t="s">
        <v>165</v>
      </c>
      <c r="AT171" s="167" t="s">
        <v>224</v>
      </c>
      <c r="AU171" s="167" t="s">
        <v>126</v>
      </c>
      <c r="AY171" s="13" t="s">
        <v>147</v>
      </c>
      <c r="BE171" s="94">
        <f t="shared" si="19"/>
        <v>0</v>
      </c>
      <c r="BF171" s="94">
        <f t="shared" si="20"/>
        <v>0</v>
      </c>
      <c r="BG171" s="94">
        <f t="shared" si="21"/>
        <v>0</v>
      </c>
      <c r="BH171" s="94">
        <f t="shared" si="22"/>
        <v>0</v>
      </c>
      <c r="BI171" s="94">
        <f t="shared" si="23"/>
        <v>0</v>
      </c>
      <c r="BJ171" s="13" t="s">
        <v>126</v>
      </c>
      <c r="BK171" s="94">
        <f t="shared" si="24"/>
        <v>0</v>
      </c>
      <c r="BL171" s="13" t="s">
        <v>153</v>
      </c>
      <c r="BM171" s="167" t="s">
        <v>251</v>
      </c>
    </row>
    <row r="172" spans="2:65" s="1" customFormat="1" ht="16.5" customHeight="1">
      <c r="B172" s="129"/>
      <c r="C172" s="168" t="s">
        <v>207</v>
      </c>
      <c r="D172" s="168" t="s">
        <v>224</v>
      </c>
      <c r="E172" s="169" t="s">
        <v>252</v>
      </c>
      <c r="F172" s="170" t="s">
        <v>253</v>
      </c>
      <c r="G172" s="171" t="s">
        <v>227</v>
      </c>
      <c r="H172" s="172">
        <v>8</v>
      </c>
      <c r="I172" s="173"/>
      <c r="J172" s="174">
        <f t="shared" si="15"/>
        <v>0</v>
      </c>
      <c r="K172" s="175"/>
      <c r="L172" s="176"/>
      <c r="M172" s="177" t="s">
        <v>1</v>
      </c>
      <c r="N172" s="178" t="s">
        <v>42</v>
      </c>
      <c r="P172" s="165">
        <f t="shared" si="16"/>
        <v>0</v>
      </c>
      <c r="Q172" s="165">
        <v>0</v>
      </c>
      <c r="R172" s="165">
        <f t="shared" si="17"/>
        <v>0</v>
      </c>
      <c r="S172" s="165">
        <v>0</v>
      </c>
      <c r="T172" s="166">
        <f t="shared" si="18"/>
        <v>0</v>
      </c>
      <c r="AR172" s="167" t="s">
        <v>165</v>
      </c>
      <c r="AT172" s="167" t="s">
        <v>224</v>
      </c>
      <c r="AU172" s="167" t="s">
        <v>126</v>
      </c>
      <c r="AY172" s="13" t="s">
        <v>147</v>
      </c>
      <c r="BE172" s="94">
        <f t="shared" si="19"/>
        <v>0</v>
      </c>
      <c r="BF172" s="94">
        <f t="shared" si="20"/>
        <v>0</v>
      </c>
      <c r="BG172" s="94">
        <f t="shared" si="21"/>
        <v>0</v>
      </c>
      <c r="BH172" s="94">
        <f t="shared" si="22"/>
        <v>0</v>
      </c>
      <c r="BI172" s="94">
        <f t="shared" si="23"/>
        <v>0</v>
      </c>
      <c r="BJ172" s="13" t="s">
        <v>126</v>
      </c>
      <c r="BK172" s="94">
        <f t="shared" si="24"/>
        <v>0</v>
      </c>
      <c r="BL172" s="13" t="s">
        <v>153</v>
      </c>
      <c r="BM172" s="167" t="s">
        <v>254</v>
      </c>
    </row>
    <row r="173" spans="2:65" s="11" customFormat="1" ht="22.9" customHeight="1">
      <c r="B173" s="144"/>
      <c r="D173" s="145" t="s">
        <v>75</v>
      </c>
      <c r="E173" s="154" t="s">
        <v>153</v>
      </c>
      <c r="F173" s="154" t="s">
        <v>255</v>
      </c>
      <c r="I173" s="147"/>
      <c r="J173" s="155">
        <f>BK173</f>
        <v>0</v>
      </c>
      <c r="L173" s="144"/>
      <c r="M173" s="149"/>
      <c r="P173" s="150">
        <f>P174</f>
        <v>0</v>
      </c>
      <c r="R173" s="150">
        <f>R174</f>
        <v>0.64606079999999999</v>
      </c>
      <c r="T173" s="151">
        <f>T174</f>
        <v>0</v>
      </c>
      <c r="AR173" s="145" t="s">
        <v>84</v>
      </c>
      <c r="AT173" s="152" t="s">
        <v>75</v>
      </c>
      <c r="AU173" s="152" t="s">
        <v>84</v>
      </c>
      <c r="AY173" s="145" t="s">
        <v>147</v>
      </c>
      <c r="BK173" s="153">
        <f>BK174</f>
        <v>0</v>
      </c>
    </row>
    <row r="174" spans="2:65" s="1" customFormat="1" ht="16.5" customHeight="1">
      <c r="B174" s="129"/>
      <c r="C174" s="156" t="s">
        <v>256</v>
      </c>
      <c r="D174" s="156" t="s">
        <v>149</v>
      </c>
      <c r="E174" s="157" t="s">
        <v>257</v>
      </c>
      <c r="F174" s="158" t="s">
        <v>258</v>
      </c>
      <c r="G174" s="159" t="s">
        <v>152</v>
      </c>
      <c r="H174" s="160">
        <v>3.04</v>
      </c>
      <c r="I174" s="161"/>
      <c r="J174" s="162">
        <f>ROUND(I174*H174,2)</f>
        <v>0</v>
      </c>
      <c r="K174" s="163"/>
      <c r="L174" s="30"/>
      <c r="M174" s="164" t="s">
        <v>1</v>
      </c>
      <c r="N174" s="128" t="s">
        <v>42</v>
      </c>
      <c r="P174" s="165">
        <f>O174*H174</f>
        <v>0</v>
      </c>
      <c r="Q174" s="165">
        <v>0.21251999999999999</v>
      </c>
      <c r="R174" s="165">
        <f>Q174*H174</f>
        <v>0.64606079999999999</v>
      </c>
      <c r="S174" s="165">
        <v>0</v>
      </c>
      <c r="T174" s="166">
        <f>S174*H174</f>
        <v>0</v>
      </c>
      <c r="AR174" s="167" t="s">
        <v>153</v>
      </c>
      <c r="AT174" s="167" t="s">
        <v>149</v>
      </c>
      <c r="AU174" s="167" t="s">
        <v>126</v>
      </c>
      <c r="AY174" s="13" t="s">
        <v>147</v>
      </c>
      <c r="BE174" s="94">
        <f>IF(N174="základná",J174,0)</f>
        <v>0</v>
      </c>
      <c r="BF174" s="94">
        <f>IF(N174="znížená",J174,0)</f>
        <v>0</v>
      </c>
      <c r="BG174" s="94">
        <f>IF(N174="zákl. prenesená",J174,0)</f>
        <v>0</v>
      </c>
      <c r="BH174" s="94">
        <f>IF(N174="zníž. prenesená",J174,0)</f>
        <v>0</v>
      </c>
      <c r="BI174" s="94">
        <f>IF(N174="nulová",J174,0)</f>
        <v>0</v>
      </c>
      <c r="BJ174" s="13" t="s">
        <v>126</v>
      </c>
      <c r="BK174" s="94">
        <f>ROUND(I174*H174,2)</f>
        <v>0</v>
      </c>
      <c r="BL174" s="13" t="s">
        <v>153</v>
      </c>
      <c r="BM174" s="167" t="s">
        <v>259</v>
      </c>
    </row>
    <row r="175" spans="2:65" s="11" customFormat="1" ht="22.9" customHeight="1">
      <c r="B175" s="144"/>
      <c r="D175" s="145" t="s">
        <v>75</v>
      </c>
      <c r="E175" s="154" t="s">
        <v>182</v>
      </c>
      <c r="F175" s="154" t="s">
        <v>260</v>
      </c>
      <c r="I175" s="147"/>
      <c r="J175" s="155">
        <f>BK175</f>
        <v>0</v>
      </c>
      <c r="L175" s="144"/>
      <c r="M175" s="149"/>
      <c r="P175" s="150">
        <f>SUM(P176:P190)</f>
        <v>0</v>
      </c>
      <c r="R175" s="150">
        <f>SUM(R176:R190)</f>
        <v>2646.6647376000001</v>
      </c>
      <c r="T175" s="151">
        <f>SUM(T176:T190)</f>
        <v>0</v>
      </c>
      <c r="AR175" s="145" t="s">
        <v>84</v>
      </c>
      <c r="AT175" s="152" t="s">
        <v>75</v>
      </c>
      <c r="AU175" s="152" t="s">
        <v>84</v>
      </c>
      <c r="AY175" s="145" t="s">
        <v>147</v>
      </c>
      <c r="BK175" s="153">
        <f>SUM(BK176:BK190)</f>
        <v>0</v>
      </c>
    </row>
    <row r="176" spans="2:65" s="1" customFormat="1" ht="33" customHeight="1">
      <c r="B176" s="129"/>
      <c r="C176" s="156" t="s">
        <v>222</v>
      </c>
      <c r="D176" s="156" t="s">
        <v>149</v>
      </c>
      <c r="E176" s="157" t="s">
        <v>261</v>
      </c>
      <c r="F176" s="158" t="s">
        <v>262</v>
      </c>
      <c r="G176" s="159" t="s">
        <v>152</v>
      </c>
      <c r="H176" s="160">
        <v>2246.3490000000002</v>
      </c>
      <c r="I176" s="161"/>
      <c r="J176" s="162">
        <f t="shared" ref="J176:J190" si="25">ROUND(I176*H176,2)</f>
        <v>0</v>
      </c>
      <c r="K176" s="163"/>
      <c r="L176" s="30"/>
      <c r="M176" s="164" t="s">
        <v>1</v>
      </c>
      <c r="N176" s="128" t="s">
        <v>42</v>
      </c>
      <c r="P176" s="165">
        <f t="shared" ref="P176:P190" si="26">O176*H176</f>
        <v>0</v>
      </c>
      <c r="Q176" s="165">
        <v>0.37080000000000002</v>
      </c>
      <c r="R176" s="165">
        <f t="shared" ref="R176:R190" si="27">Q176*H176</f>
        <v>832.94620920000011</v>
      </c>
      <c r="S176" s="165">
        <v>0</v>
      </c>
      <c r="T176" s="166">
        <f t="shared" ref="T176:T190" si="28">S176*H176</f>
        <v>0</v>
      </c>
      <c r="AR176" s="167" t="s">
        <v>153</v>
      </c>
      <c r="AT176" s="167" t="s">
        <v>149</v>
      </c>
      <c r="AU176" s="167" t="s">
        <v>126</v>
      </c>
      <c r="AY176" s="13" t="s">
        <v>147</v>
      </c>
      <c r="BE176" s="94">
        <f t="shared" ref="BE176:BE190" si="29">IF(N176="základná",J176,0)</f>
        <v>0</v>
      </c>
      <c r="BF176" s="94">
        <f t="shared" ref="BF176:BF190" si="30">IF(N176="znížená",J176,0)</f>
        <v>0</v>
      </c>
      <c r="BG176" s="94">
        <f t="shared" ref="BG176:BG190" si="31">IF(N176="zákl. prenesená",J176,0)</f>
        <v>0</v>
      </c>
      <c r="BH176" s="94">
        <f t="shared" ref="BH176:BH190" si="32">IF(N176="zníž. prenesená",J176,0)</f>
        <v>0</v>
      </c>
      <c r="BI176" s="94">
        <f t="shared" ref="BI176:BI190" si="33">IF(N176="nulová",J176,0)</f>
        <v>0</v>
      </c>
      <c r="BJ176" s="13" t="s">
        <v>126</v>
      </c>
      <c r="BK176" s="94">
        <f t="shared" ref="BK176:BK190" si="34">ROUND(I176*H176,2)</f>
        <v>0</v>
      </c>
      <c r="BL176" s="13" t="s">
        <v>153</v>
      </c>
      <c r="BM176" s="167" t="s">
        <v>263</v>
      </c>
    </row>
    <row r="177" spans="2:65" s="1" customFormat="1" ht="33" customHeight="1">
      <c r="B177" s="129"/>
      <c r="C177" s="156" t="s">
        <v>264</v>
      </c>
      <c r="D177" s="156" t="s">
        <v>149</v>
      </c>
      <c r="E177" s="157" t="s">
        <v>265</v>
      </c>
      <c r="F177" s="158" t="s">
        <v>266</v>
      </c>
      <c r="G177" s="159" t="s">
        <v>152</v>
      </c>
      <c r="H177" s="160">
        <v>2139.38</v>
      </c>
      <c r="I177" s="161"/>
      <c r="J177" s="162">
        <f t="shared" si="25"/>
        <v>0</v>
      </c>
      <c r="K177" s="163"/>
      <c r="L177" s="30"/>
      <c r="M177" s="164" t="s">
        <v>1</v>
      </c>
      <c r="N177" s="128" t="s">
        <v>42</v>
      </c>
      <c r="P177" s="165">
        <f t="shared" si="26"/>
        <v>0</v>
      </c>
      <c r="Q177" s="165">
        <v>0.37441000000000002</v>
      </c>
      <c r="R177" s="165">
        <f t="shared" si="27"/>
        <v>801.00526580000007</v>
      </c>
      <c r="S177" s="165">
        <v>0</v>
      </c>
      <c r="T177" s="166">
        <f t="shared" si="28"/>
        <v>0</v>
      </c>
      <c r="AR177" s="167" t="s">
        <v>153</v>
      </c>
      <c r="AT177" s="167" t="s">
        <v>149</v>
      </c>
      <c r="AU177" s="167" t="s">
        <v>126</v>
      </c>
      <c r="AY177" s="13" t="s">
        <v>147</v>
      </c>
      <c r="BE177" s="94">
        <f t="shared" si="29"/>
        <v>0</v>
      </c>
      <c r="BF177" s="94">
        <f t="shared" si="30"/>
        <v>0</v>
      </c>
      <c r="BG177" s="94">
        <f t="shared" si="31"/>
        <v>0</v>
      </c>
      <c r="BH177" s="94">
        <f t="shared" si="32"/>
        <v>0</v>
      </c>
      <c r="BI177" s="94">
        <f t="shared" si="33"/>
        <v>0</v>
      </c>
      <c r="BJ177" s="13" t="s">
        <v>126</v>
      </c>
      <c r="BK177" s="94">
        <f t="shared" si="34"/>
        <v>0</v>
      </c>
      <c r="BL177" s="13" t="s">
        <v>153</v>
      </c>
      <c r="BM177" s="167" t="s">
        <v>267</v>
      </c>
    </row>
    <row r="178" spans="2:65" s="1" customFormat="1" ht="24.2" customHeight="1">
      <c r="B178" s="129"/>
      <c r="C178" s="156" t="s">
        <v>268</v>
      </c>
      <c r="D178" s="156" t="s">
        <v>149</v>
      </c>
      <c r="E178" s="157" t="s">
        <v>269</v>
      </c>
      <c r="F178" s="158" t="s">
        <v>270</v>
      </c>
      <c r="G178" s="159" t="s">
        <v>152</v>
      </c>
      <c r="H178" s="160">
        <v>2909.24</v>
      </c>
      <c r="I178" s="161"/>
      <c r="J178" s="162">
        <f t="shared" si="25"/>
        <v>0</v>
      </c>
      <c r="K178" s="163"/>
      <c r="L178" s="30"/>
      <c r="M178" s="164" t="s">
        <v>1</v>
      </c>
      <c r="N178" s="128" t="s">
        <v>42</v>
      </c>
      <c r="P178" s="165">
        <f t="shared" si="26"/>
        <v>0</v>
      </c>
      <c r="Q178" s="165">
        <v>3.4000000000000002E-4</v>
      </c>
      <c r="R178" s="165">
        <f t="shared" si="27"/>
        <v>0.98914159999999995</v>
      </c>
      <c r="S178" s="165">
        <v>0</v>
      </c>
      <c r="T178" s="166">
        <f t="shared" si="28"/>
        <v>0</v>
      </c>
      <c r="AR178" s="167" t="s">
        <v>153</v>
      </c>
      <c r="AT178" s="167" t="s">
        <v>149</v>
      </c>
      <c r="AU178" s="167" t="s">
        <v>126</v>
      </c>
      <c r="AY178" s="13" t="s">
        <v>147</v>
      </c>
      <c r="BE178" s="94">
        <f t="shared" si="29"/>
        <v>0</v>
      </c>
      <c r="BF178" s="94">
        <f t="shared" si="30"/>
        <v>0</v>
      </c>
      <c r="BG178" s="94">
        <f t="shared" si="31"/>
        <v>0</v>
      </c>
      <c r="BH178" s="94">
        <f t="shared" si="32"/>
        <v>0</v>
      </c>
      <c r="BI178" s="94">
        <f t="shared" si="33"/>
        <v>0</v>
      </c>
      <c r="BJ178" s="13" t="s">
        <v>126</v>
      </c>
      <c r="BK178" s="94">
        <f t="shared" si="34"/>
        <v>0</v>
      </c>
      <c r="BL178" s="13" t="s">
        <v>153</v>
      </c>
      <c r="BM178" s="167" t="s">
        <v>271</v>
      </c>
    </row>
    <row r="179" spans="2:65" s="1" customFormat="1" ht="33" customHeight="1">
      <c r="B179" s="129"/>
      <c r="C179" s="156" t="s">
        <v>232</v>
      </c>
      <c r="D179" s="156" t="s">
        <v>149</v>
      </c>
      <c r="E179" s="157" t="s">
        <v>272</v>
      </c>
      <c r="F179" s="158" t="s">
        <v>273</v>
      </c>
      <c r="G179" s="159" t="s">
        <v>152</v>
      </c>
      <c r="H179" s="160">
        <v>1406.4</v>
      </c>
      <c r="I179" s="161"/>
      <c r="J179" s="162">
        <f t="shared" si="25"/>
        <v>0</v>
      </c>
      <c r="K179" s="163"/>
      <c r="L179" s="30"/>
      <c r="M179" s="164" t="s">
        <v>1</v>
      </c>
      <c r="N179" s="128" t="s">
        <v>42</v>
      </c>
      <c r="P179" s="165">
        <f t="shared" si="26"/>
        <v>0</v>
      </c>
      <c r="Q179" s="165">
        <v>7.1000000000000002E-4</v>
      </c>
      <c r="R179" s="165">
        <f t="shared" si="27"/>
        <v>0.9985440000000001</v>
      </c>
      <c r="S179" s="165">
        <v>0</v>
      </c>
      <c r="T179" s="166">
        <f t="shared" si="28"/>
        <v>0</v>
      </c>
      <c r="AR179" s="167" t="s">
        <v>153</v>
      </c>
      <c r="AT179" s="167" t="s">
        <v>149</v>
      </c>
      <c r="AU179" s="167" t="s">
        <v>126</v>
      </c>
      <c r="AY179" s="13" t="s">
        <v>147</v>
      </c>
      <c r="BE179" s="94">
        <f t="shared" si="29"/>
        <v>0</v>
      </c>
      <c r="BF179" s="94">
        <f t="shared" si="30"/>
        <v>0</v>
      </c>
      <c r="BG179" s="94">
        <f t="shared" si="31"/>
        <v>0</v>
      </c>
      <c r="BH179" s="94">
        <f t="shared" si="32"/>
        <v>0</v>
      </c>
      <c r="BI179" s="94">
        <f t="shared" si="33"/>
        <v>0</v>
      </c>
      <c r="BJ179" s="13" t="s">
        <v>126</v>
      </c>
      <c r="BK179" s="94">
        <f t="shared" si="34"/>
        <v>0</v>
      </c>
      <c r="BL179" s="13" t="s">
        <v>153</v>
      </c>
      <c r="BM179" s="167" t="s">
        <v>274</v>
      </c>
    </row>
    <row r="180" spans="2:65" s="1" customFormat="1" ht="37.9" customHeight="1">
      <c r="B180" s="129"/>
      <c r="C180" s="156" t="s">
        <v>275</v>
      </c>
      <c r="D180" s="156" t="s">
        <v>149</v>
      </c>
      <c r="E180" s="157" t="s">
        <v>276</v>
      </c>
      <c r="F180" s="158" t="s">
        <v>277</v>
      </c>
      <c r="G180" s="159" t="s">
        <v>152</v>
      </c>
      <c r="H180" s="160">
        <v>307.89999999999998</v>
      </c>
      <c r="I180" s="161"/>
      <c r="J180" s="162">
        <f t="shared" si="25"/>
        <v>0</v>
      </c>
      <c r="K180" s="163"/>
      <c r="L180" s="30"/>
      <c r="M180" s="164" t="s">
        <v>1</v>
      </c>
      <c r="N180" s="128" t="s">
        <v>42</v>
      </c>
      <c r="P180" s="165">
        <f t="shared" si="26"/>
        <v>0</v>
      </c>
      <c r="Q180" s="165">
        <v>0.12966</v>
      </c>
      <c r="R180" s="165">
        <f t="shared" si="27"/>
        <v>39.922313999999993</v>
      </c>
      <c r="S180" s="165">
        <v>0</v>
      </c>
      <c r="T180" s="166">
        <f t="shared" si="28"/>
        <v>0</v>
      </c>
      <c r="AR180" s="167" t="s">
        <v>153</v>
      </c>
      <c r="AT180" s="167" t="s">
        <v>149</v>
      </c>
      <c r="AU180" s="167" t="s">
        <v>126</v>
      </c>
      <c r="AY180" s="13" t="s">
        <v>147</v>
      </c>
      <c r="BE180" s="94">
        <f t="shared" si="29"/>
        <v>0</v>
      </c>
      <c r="BF180" s="94">
        <f t="shared" si="30"/>
        <v>0</v>
      </c>
      <c r="BG180" s="94">
        <f t="shared" si="31"/>
        <v>0</v>
      </c>
      <c r="BH180" s="94">
        <f t="shared" si="32"/>
        <v>0</v>
      </c>
      <c r="BI180" s="94">
        <f t="shared" si="33"/>
        <v>0</v>
      </c>
      <c r="BJ180" s="13" t="s">
        <v>126</v>
      </c>
      <c r="BK180" s="94">
        <f t="shared" si="34"/>
        <v>0</v>
      </c>
      <c r="BL180" s="13" t="s">
        <v>153</v>
      </c>
      <c r="BM180" s="167" t="s">
        <v>278</v>
      </c>
    </row>
    <row r="181" spans="2:65" s="1" customFormat="1" ht="37.9" customHeight="1">
      <c r="B181" s="129"/>
      <c r="C181" s="156" t="s">
        <v>279</v>
      </c>
      <c r="D181" s="156" t="s">
        <v>149</v>
      </c>
      <c r="E181" s="157" t="s">
        <v>280</v>
      </c>
      <c r="F181" s="158" t="s">
        <v>281</v>
      </c>
      <c r="G181" s="159" t="s">
        <v>152</v>
      </c>
      <c r="H181" s="160">
        <v>3163.9</v>
      </c>
      <c r="I181" s="161"/>
      <c r="J181" s="162">
        <f t="shared" si="25"/>
        <v>0</v>
      </c>
      <c r="K181" s="163"/>
      <c r="L181" s="30"/>
      <c r="M181" s="164" t="s">
        <v>1</v>
      </c>
      <c r="N181" s="128" t="s">
        <v>42</v>
      </c>
      <c r="P181" s="165">
        <f t="shared" si="26"/>
        <v>0</v>
      </c>
      <c r="Q181" s="165">
        <v>0.12966</v>
      </c>
      <c r="R181" s="165">
        <f t="shared" si="27"/>
        <v>410.23127399999998</v>
      </c>
      <c r="S181" s="165">
        <v>0</v>
      </c>
      <c r="T181" s="166">
        <f t="shared" si="28"/>
        <v>0</v>
      </c>
      <c r="AR181" s="167" t="s">
        <v>153</v>
      </c>
      <c r="AT181" s="167" t="s">
        <v>149</v>
      </c>
      <c r="AU181" s="167" t="s">
        <v>126</v>
      </c>
      <c r="AY181" s="13" t="s">
        <v>147</v>
      </c>
      <c r="BE181" s="94">
        <f t="shared" si="29"/>
        <v>0</v>
      </c>
      <c r="BF181" s="94">
        <f t="shared" si="30"/>
        <v>0</v>
      </c>
      <c r="BG181" s="94">
        <f t="shared" si="31"/>
        <v>0</v>
      </c>
      <c r="BH181" s="94">
        <f t="shared" si="32"/>
        <v>0</v>
      </c>
      <c r="BI181" s="94">
        <f t="shared" si="33"/>
        <v>0</v>
      </c>
      <c r="BJ181" s="13" t="s">
        <v>126</v>
      </c>
      <c r="BK181" s="94">
        <f t="shared" si="34"/>
        <v>0</v>
      </c>
      <c r="BL181" s="13" t="s">
        <v>153</v>
      </c>
      <c r="BM181" s="167" t="s">
        <v>282</v>
      </c>
    </row>
    <row r="182" spans="2:65" s="1" customFormat="1" ht="33" customHeight="1">
      <c r="B182" s="129"/>
      <c r="C182" s="156" t="s">
        <v>283</v>
      </c>
      <c r="D182" s="156" t="s">
        <v>149</v>
      </c>
      <c r="E182" s="157" t="s">
        <v>284</v>
      </c>
      <c r="F182" s="158" t="s">
        <v>285</v>
      </c>
      <c r="G182" s="159" t="s">
        <v>152</v>
      </c>
      <c r="H182" s="160">
        <v>1406.4</v>
      </c>
      <c r="I182" s="161"/>
      <c r="J182" s="162">
        <f t="shared" si="25"/>
        <v>0</v>
      </c>
      <c r="K182" s="163"/>
      <c r="L182" s="30"/>
      <c r="M182" s="164" t="s">
        <v>1</v>
      </c>
      <c r="N182" s="128" t="s">
        <v>42</v>
      </c>
      <c r="P182" s="165">
        <f t="shared" si="26"/>
        <v>0</v>
      </c>
      <c r="Q182" s="165">
        <v>0.18151999999999999</v>
      </c>
      <c r="R182" s="165">
        <f t="shared" si="27"/>
        <v>255.289728</v>
      </c>
      <c r="S182" s="165">
        <v>0</v>
      </c>
      <c r="T182" s="166">
        <f t="shared" si="28"/>
        <v>0</v>
      </c>
      <c r="AR182" s="167" t="s">
        <v>153</v>
      </c>
      <c r="AT182" s="167" t="s">
        <v>149</v>
      </c>
      <c r="AU182" s="167" t="s">
        <v>126</v>
      </c>
      <c r="AY182" s="13" t="s">
        <v>147</v>
      </c>
      <c r="BE182" s="94">
        <f t="shared" si="29"/>
        <v>0</v>
      </c>
      <c r="BF182" s="94">
        <f t="shared" si="30"/>
        <v>0</v>
      </c>
      <c r="BG182" s="94">
        <f t="shared" si="31"/>
        <v>0</v>
      </c>
      <c r="BH182" s="94">
        <f t="shared" si="32"/>
        <v>0</v>
      </c>
      <c r="BI182" s="94">
        <f t="shared" si="33"/>
        <v>0</v>
      </c>
      <c r="BJ182" s="13" t="s">
        <v>126</v>
      </c>
      <c r="BK182" s="94">
        <f t="shared" si="34"/>
        <v>0</v>
      </c>
      <c r="BL182" s="13" t="s">
        <v>153</v>
      </c>
      <c r="BM182" s="167" t="s">
        <v>286</v>
      </c>
    </row>
    <row r="183" spans="2:65" s="1" customFormat="1" ht="33" customHeight="1">
      <c r="B183" s="129"/>
      <c r="C183" s="156" t="s">
        <v>251</v>
      </c>
      <c r="D183" s="156" t="s">
        <v>149</v>
      </c>
      <c r="E183" s="157" t="s">
        <v>287</v>
      </c>
      <c r="F183" s="158" t="s">
        <v>288</v>
      </c>
      <c r="G183" s="159" t="s">
        <v>152</v>
      </c>
      <c r="H183" s="160">
        <v>73.98</v>
      </c>
      <c r="I183" s="161"/>
      <c r="J183" s="162">
        <f t="shared" si="25"/>
        <v>0</v>
      </c>
      <c r="K183" s="163"/>
      <c r="L183" s="30"/>
      <c r="M183" s="164" t="s">
        <v>1</v>
      </c>
      <c r="N183" s="128" t="s">
        <v>42</v>
      </c>
      <c r="P183" s="165">
        <f t="shared" si="26"/>
        <v>0</v>
      </c>
      <c r="Q183" s="165">
        <v>9.2499999999999999E-2</v>
      </c>
      <c r="R183" s="165">
        <f t="shared" si="27"/>
        <v>6.8431500000000005</v>
      </c>
      <c r="S183" s="165">
        <v>0</v>
      </c>
      <c r="T183" s="166">
        <f t="shared" si="28"/>
        <v>0</v>
      </c>
      <c r="AR183" s="167" t="s">
        <v>153</v>
      </c>
      <c r="AT183" s="167" t="s">
        <v>149</v>
      </c>
      <c r="AU183" s="167" t="s">
        <v>126</v>
      </c>
      <c r="AY183" s="13" t="s">
        <v>147</v>
      </c>
      <c r="BE183" s="94">
        <f t="shared" si="29"/>
        <v>0</v>
      </c>
      <c r="BF183" s="94">
        <f t="shared" si="30"/>
        <v>0</v>
      </c>
      <c r="BG183" s="94">
        <f t="shared" si="31"/>
        <v>0</v>
      </c>
      <c r="BH183" s="94">
        <f t="shared" si="32"/>
        <v>0</v>
      </c>
      <c r="BI183" s="94">
        <f t="shared" si="33"/>
        <v>0</v>
      </c>
      <c r="BJ183" s="13" t="s">
        <v>126</v>
      </c>
      <c r="BK183" s="94">
        <f t="shared" si="34"/>
        <v>0</v>
      </c>
      <c r="BL183" s="13" t="s">
        <v>153</v>
      </c>
      <c r="BM183" s="167" t="s">
        <v>289</v>
      </c>
    </row>
    <row r="184" spans="2:65" s="1" customFormat="1" ht="24.2" customHeight="1">
      <c r="B184" s="129"/>
      <c r="C184" s="168" t="s">
        <v>247</v>
      </c>
      <c r="D184" s="168" t="s">
        <v>224</v>
      </c>
      <c r="E184" s="169" t="s">
        <v>290</v>
      </c>
      <c r="F184" s="170" t="s">
        <v>291</v>
      </c>
      <c r="G184" s="171" t="s">
        <v>227</v>
      </c>
      <c r="H184" s="172">
        <v>73</v>
      </c>
      <c r="I184" s="173"/>
      <c r="J184" s="174">
        <f t="shared" si="25"/>
        <v>0</v>
      </c>
      <c r="K184" s="175"/>
      <c r="L184" s="176"/>
      <c r="M184" s="177" t="s">
        <v>1</v>
      </c>
      <c r="N184" s="178" t="s">
        <v>42</v>
      </c>
      <c r="P184" s="165">
        <f t="shared" si="26"/>
        <v>0</v>
      </c>
      <c r="Q184" s="165">
        <v>0.18</v>
      </c>
      <c r="R184" s="165">
        <f t="shared" si="27"/>
        <v>13.139999999999999</v>
      </c>
      <c r="S184" s="165">
        <v>0</v>
      </c>
      <c r="T184" s="166">
        <f t="shared" si="28"/>
        <v>0</v>
      </c>
      <c r="AR184" s="167" t="s">
        <v>165</v>
      </c>
      <c r="AT184" s="167" t="s">
        <v>224</v>
      </c>
      <c r="AU184" s="167" t="s">
        <v>126</v>
      </c>
      <c r="AY184" s="13" t="s">
        <v>147</v>
      </c>
      <c r="BE184" s="94">
        <f t="shared" si="29"/>
        <v>0</v>
      </c>
      <c r="BF184" s="94">
        <f t="shared" si="30"/>
        <v>0</v>
      </c>
      <c r="BG184" s="94">
        <f t="shared" si="31"/>
        <v>0</v>
      </c>
      <c r="BH184" s="94">
        <f t="shared" si="32"/>
        <v>0</v>
      </c>
      <c r="BI184" s="94">
        <f t="shared" si="33"/>
        <v>0</v>
      </c>
      <c r="BJ184" s="13" t="s">
        <v>126</v>
      </c>
      <c r="BK184" s="94">
        <f t="shared" si="34"/>
        <v>0</v>
      </c>
      <c r="BL184" s="13" t="s">
        <v>153</v>
      </c>
      <c r="BM184" s="167" t="s">
        <v>292</v>
      </c>
    </row>
    <row r="185" spans="2:65" s="1" customFormat="1" ht="24.2" customHeight="1">
      <c r="B185" s="129"/>
      <c r="C185" s="168" t="s">
        <v>293</v>
      </c>
      <c r="D185" s="168" t="s">
        <v>224</v>
      </c>
      <c r="E185" s="169" t="s">
        <v>294</v>
      </c>
      <c r="F185" s="170" t="s">
        <v>295</v>
      </c>
      <c r="G185" s="171" t="s">
        <v>227</v>
      </c>
      <c r="H185" s="172">
        <v>1577</v>
      </c>
      <c r="I185" s="173"/>
      <c r="J185" s="174">
        <f t="shared" si="25"/>
        <v>0</v>
      </c>
      <c r="K185" s="175"/>
      <c r="L185" s="176"/>
      <c r="M185" s="177" t="s">
        <v>1</v>
      </c>
      <c r="N185" s="178" t="s">
        <v>42</v>
      </c>
      <c r="P185" s="165">
        <f t="shared" si="26"/>
        <v>0</v>
      </c>
      <c r="Q185" s="165">
        <v>0.18</v>
      </c>
      <c r="R185" s="165">
        <f t="shared" si="27"/>
        <v>283.86</v>
      </c>
      <c r="S185" s="165">
        <v>0</v>
      </c>
      <c r="T185" s="166">
        <f t="shared" si="28"/>
        <v>0</v>
      </c>
      <c r="AR185" s="167" t="s">
        <v>165</v>
      </c>
      <c r="AT185" s="167" t="s">
        <v>224</v>
      </c>
      <c r="AU185" s="167" t="s">
        <v>126</v>
      </c>
      <c r="AY185" s="13" t="s">
        <v>147</v>
      </c>
      <c r="BE185" s="94">
        <f t="shared" si="29"/>
        <v>0</v>
      </c>
      <c r="BF185" s="94">
        <f t="shared" si="30"/>
        <v>0</v>
      </c>
      <c r="BG185" s="94">
        <f t="shared" si="31"/>
        <v>0</v>
      </c>
      <c r="BH185" s="94">
        <f t="shared" si="32"/>
        <v>0</v>
      </c>
      <c r="BI185" s="94">
        <f t="shared" si="33"/>
        <v>0</v>
      </c>
      <c r="BJ185" s="13" t="s">
        <v>126</v>
      </c>
      <c r="BK185" s="94">
        <f t="shared" si="34"/>
        <v>0</v>
      </c>
      <c r="BL185" s="13" t="s">
        <v>153</v>
      </c>
      <c r="BM185" s="167" t="s">
        <v>296</v>
      </c>
    </row>
    <row r="186" spans="2:65" s="1" customFormat="1" ht="16.5" customHeight="1">
      <c r="B186" s="129"/>
      <c r="C186" s="168" t="s">
        <v>297</v>
      </c>
      <c r="D186" s="168" t="s">
        <v>224</v>
      </c>
      <c r="E186" s="169" t="s">
        <v>298</v>
      </c>
      <c r="F186" s="170" t="s">
        <v>299</v>
      </c>
      <c r="G186" s="171" t="s">
        <v>164</v>
      </c>
      <c r="H186" s="172">
        <v>17.2</v>
      </c>
      <c r="I186" s="173"/>
      <c r="J186" s="174">
        <f t="shared" si="25"/>
        <v>0</v>
      </c>
      <c r="K186" s="175"/>
      <c r="L186" s="176"/>
      <c r="M186" s="177" t="s">
        <v>1</v>
      </c>
      <c r="N186" s="178" t="s">
        <v>42</v>
      </c>
      <c r="P186" s="165">
        <f t="shared" si="26"/>
        <v>0</v>
      </c>
      <c r="Q186" s="165">
        <v>0</v>
      </c>
      <c r="R186" s="165">
        <f t="shared" si="27"/>
        <v>0</v>
      </c>
      <c r="S186" s="165">
        <v>0</v>
      </c>
      <c r="T186" s="166">
        <f t="shared" si="28"/>
        <v>0</v>
      </c>
      <c r="AR186" s="167" t="s">
        <v>165</v>
      </c>
      <c r="AT186" s="167" t="s">
        <v>224</v>
      </c>
      <c r="AU186" s="167" t="s">
        <v>126</v>
      </c>
      <c r="AY186" s="13" t="s">
        <v>147</v>
      </c>
      <c r="BE186" s="94">
        <f t="shared" si="29"/>
        <v>0</v>
      </c>
      <c r="BF186" s="94">
        <f t="shared" si="30"/>
        <v>0</v>
      </c>
      <c r="BG186" s="94">
        <f t="shared" si="31"/>
        <v>0</v>
      </c>
      <c r="BH186" s="94">
        <f t="shared" si="32"/>
        <v>0</v>
      </c>
      <c r="BI186" s="94">
        <f t="shared" si="33"/>
        <v>0</v>
      </c>
      <c r="BJ186" s="13" t="s">
        <v>126</v>
      </c>
      <c r="BK186" s="94">
        <f t="shared" si="34"/>
        <v>0</v>
      </c>
      <c r="BL186" s="13" t="s">
        <v>153</v>
      </c>
      <c r="BM186" s="167" t="s">
        <v>300</v>
      </c>
    </row>
    <row r="187" spans="2:65" s="1" customFormat="1" ht="24.2" customHeight="1">
      <c r="B187" s="129"/>
      <c r="C187" s="156" t="s">
        <v>301</v>
      </c>
      <c r="D187" s="156" t="s">
        <v>149</v>
      </c>
      <c r="E187" s="157" t="s">
        <v>302</v>
      </c>
      <c r="F187" s="158" t="s">
        <v>303</v>
      </c>
      <c r="G187" s="159" t="s">
        <v>164</v>
      </c>
      <c r="H187" s="160">
        <v>5.7</v>
      </c>
      <c r="I187" s="161"/>
      <c r="J187" s="162">
        <f t="shared" si="25"/>
        <v>0</v>
      </c>
      <c r="K187" s="163"/>
      <c r="L187" s="30"/>
      <c r="M187" s="164" t="s">
        <v>1</v>
      </c>
      <c r="N187" s="128" t="s">
        <v>42</v>
      </c>
      <c r="P187" s="165">
        <f t="shared" si="26"/>
        <v>0</v>
      </c>
      <c r="Q187" s="165">
        <v>0.21063000000000001</v>
      </c>
      <c r="R187" s="165">
        <f t="shared" si="27"/>
        <v>1.2005910000000002</v>
      </c>
      <c r="S187" s="165">
        <v>0</v>
      </c>
      <c r="T187" s="166">
        <f t="shared" si="28"/>
        <v>0</v>
      </c>
      <c r="AR187" s="167" t="s">
        <v>153</v>
      </c>
      <c r="AT187" s="167" t="s">
        <v>149</v>
      </c>
      <c r="AU187" s="167" t="s">
        <v>126</v>
      </c>
      <c r="AY187" s="13" t="s">
        <v>147</v>
      </c>
      <c r="BE187" s="94">
        <f t="shared" si="29"/>
        <v>0</v>
      </c>
      <c r="BF187" s="94">
        <f t="shared" si="30"/>
        <v>0</v>
      </c>
      <c r="BG187" s="94">
        <f t="shared" si="31"/>
        <v>0</v>
      </c>
      <c r="BH187" s="94">
        <f t="shared" si="32"/>
        <v>0</v>
      </c>
      <c r="BI187" s="94">
        <f t="shared" si="33"/>
        <v>0</v>
      </c>
      <c r="BJ187" s="13" t="s">
        <v>126</v>
      </c>
      <c r="BK187" s="94">
        <f t="shared" si="34"/>
        <v>0</v>
      </c>
      <c r="BL187" s="13" t="s">
        <v>153</v>
      </c>
      <c r="BM187" s="167" t="s">
        <v>304</v>
      </c>
    </row>
    <row r="188" spans="2:65" s="1" customFormat="1" ht="16.5" customHeight="1">
      <c r="B188" s="129"/>
      <c r="C188" s="168" t="s">
        <v>305</v>
      </c>
      <c r="D188" s="168" t="s">
        <v>224</v>
      </c>
      <c r="E188" s="169" t="s">
        <v>306</v>
      </c>
      <c r="F188" s="170" t="s">
        <v>307</v>
      </c>
      <c r="G188" s="171" t="s">
        <v>227</v>
      </c>
      <c r="H188" s="172">
        <v>5.2</v>
      </c>
      <c r="I188" s="173"/>
      <c r="J188" s="174">
        <f t="shared" si="25"/>
        <v>0</v>
      </c>
      <c r="K188" s="175"/>
      <c r="L188" s="176"/>
      <c r="M188" s="177" t="s">
        <v>1</v>
      </c>
      <c r="N188" s="178" t="s">
        <v>42</v>
      </c>
      <c r="P188" s="165">
        <f t="shared" si="26"/>
        <v>0</v>
      </c>
      <c r="Q188" s="165">
        <v>1.6000000000000001E-3</v>
      </c>
      <c r="R188" s="165">
        <f t="shared" si="27"/>
        <v>8.320000000000001E-3</v>
      </c>
      <c r="S188" s="165">
        <v>0</v>
      </c>
      <c r="T188" s="166">
        <f t="shared" si="28"/>
        <v>0</v>
      </c>
      <c r="AR188" s="167" t="s">
        <v>165</v>
      </c>
      <c r="AT188" s="167" t="s">
        <v>224</v>
      </c>
      <c r="AU188" s="167" t="s">
        <v>126</v>
      </c>
      <c r="AY188" s="13" t="s">
        <v>147</v>
      </c>
      <c r="BE188" s="94">
        <f t="shared" si="29"/>
        <v>0</v>
      </c>
      <c r="BF188" s="94">
        <f t="shared" si="30"/>
        <v>0</v>
      </c>
      <c r="BG188" s="94">
        <f t="shared" si="31"/>
        <v>0</v>
      </c>
      <c r="BH188" s="94">
        <f t="shared" si="32"/>
        <v>0</v>
      </c>
      <c r="BI188" s="94">
        <f t="shared" si="33"/>
        <v>0</v>
      </c>
      <c r="BJ188" s="13" t="s">
        <v>126</v>
      </c>
      <c r="BK188" s="94">
        <f t="shared" si="34"/>
        <v>0</v>
      </c>
      <c r="BL188" s="13" t="s">
        <v>153</v>
      </c>
      <c r="BM188" s="167" t="s">
        <v>308</v>
      </c>
    </row>
    <row r="189" spans="2:65" s="1" customFormat="1" ht="24.2" customHeight="1">
      <c r="B189" s="129"/>
      <c r="C189" s="168" t="s">
        <v>309</v>
      </c>
      <c r="D189" s="168" t="s">
        <v>224</v>
      </c>
      <c r="E189" s="169" t="s">
        <v>310</v>
      </c>
      <c r="F189" s="170" t="s">
        <v>311</v>
      </c>
      <c r="G189" s="171" t="s">
        <v>227</v>
      </c>
      <c r="H189" s="172">
        <v>12</v>
      </c>
      <c r="I189" s="173"/>
      <c r="J189" s="174">
        <f t="shared" si="25"/>
        <v>0</v>
      </c>
      <c r="K189" s="175"/>
      <c r="L189" s="176"/>
      <c r="M189" s="177" t="s">
        <v>1</v>
      </c>
      <c r="N189" s="178" t="s">
        <v>42</v>
      </c>
      <c r="P189" s="165">
        <f t="shared" si="26"/>
        <v>0</v>
      </c>
      <c r="Q189" s="165">
        <v>1.3599999999999999E-2</v>
      </c>
      <c r="R189" s="165">
        <f t="shared" si="27"/>
        <v>0.16319999999999998</v>
      </c>
      <c r="S189" s="165">
        <v>0</v>
      </c>
      <c r="T189" s="166">
        <f t="shared" si="28"/>
        <v>0</v>
      </c>
      <c r="AR189" s="167" t="s">
        <v>165</v>
      </c>
      <c r="AT189" s="167" t="s">
        <v>224</v>
      </c>
      <c r="AU189" s="167" t="s">
        <v>126</v>
      </c>
      <c r="AY189" s="13" t="s">
        <v>147</v>
      </c>
      <c r="BE189" s="94">
        <f t="shared" si="29"/>
        <v>0</v>
      </c>
      <c r="BF189" s="94">
        <f t="shared" si="30"/>
        <v>0</v>
      </c>
      <c r="BG189" s="94">
        <f t="shared" si="31"/>
        <v>0</v>
      </c>
      <c r="BH189" s="94">
        <f t="shared" si="32"/>
        <v>0</v>
      </c>
      <c r="BI189" s="94">
        <f t="shared" si="33"/>
        <v>0</v>
      </c>
      <c r="BJ189" s="13" t="s">
        <v>126</v>
      </c>
      <c r="BK189" s="94">
        <f t="shared" si="34"/>
        <v>0</v>
      </c>
      <c r="BL189" s="13" t="s">
        <v>153</v>
      </c>
      <c r="BM189" s="167" t="s">
        <v>312</v>
      </c>
    </row>
    <row r="190" spans="2:65" s="1" customFormat="1" ht="24.2" customHeight="1">
      <c r="B190" s="129"/>
      <c r="C190" s="168" t="s">
        <v>313</v>
      </c>
      <c r="D190" s="168" t="s">
        <v>224</v>
      </c>
      <c r="E190" s="169" t="s">
        <v>314</v>
      </c>
      <c r="F190" s="170" t="s">
        <v>315</v>
      </c>
      <c r="G190" s="171" t="s">
        <v>227</v>
      </c>
      <c r="H190" s="172">
        <v>1</v>
      </c>
      <c r="I190" s="173"/>
      <c r="J190" s="174">
        <f t="shared" si="25"/>
        <v>0</v>
      </c>
      <c r="K190" s="175"/>
      <c r="L190" s="176"/>
      <c r="M190" s="177" t="s">
        <v>1</v>
      </c>
      <c r="N190" s="178" t="s">
        <v>42</v>
      </c>
      <c r="P190" s="165">
        <f t="shared" si="26"/>
        <v>0</v>
      </c>
      <c r="Q190" s="165">
        <v>6.7000000000000004E-2</v>
      </c>
      <c r="R190" s="165">
        <f t="shared" si="27"/>
        <v>6.7000000000000004E-2</v>
      </c>
      <c r="S190" s="165">
        <v>0</v>
      </c>
      <c r="T190" s="166">
        <f t="shared" si="28"/>
        <v>0</v>
      </c>
      <c r="AR190" s="167" t="s">
        <v>165</v>
      </c>
      <c r="AT190" s="167" t="s">
        <v>224</v>
      </c>
      <c r="AU190" s="167" t="s">
        <v>126</v>
      </c>
      <c r="AY190" s="13" t="s">
        <v>147</v>
      </c>
      <c r="BE190" s="94">
        <f t="shared" si="29"/>
        <v>0</v>
      </c>
      <c r="BF190" s="94">
        <f t="shared" si="30"/>
        <v>0</v>
      </c>
      <c r="BG190" s="94">
        <f t="shared" si="31"/>
        <v>0</v>
      </c>
      <c r="BH190" s="94">
        <f t="shared" si="32"/>
        <v>0</v>
      </c>
      <c r="BI190" s="94">
        <f t="shared" si="33"/>
        <v>0</v>
      </c>
      <c r="BJ190" s="13" t="s">
        <v>126</v>
      </c>
      <c r="BK190" s="94">
        <f t="shared" si="34"/>
        <v>0</v>
      </c>
      <c r="BL190" s="13" t="s">
        <v>153</v>
      </c>
      <c r="BM190" s="167" t="s">
        <v>316</v>
      </c>
    </row>
    <row r="191" spans="2:65" s="11" customFormat="1" ht="22.9" customHeight="1">
      <c r="B191" s="144"/>
      <c r="D191" s="145" t="s">
        <v>75</v>
      </c>
      <c r="E191" s="154" t="s">
        <v>165</v>
      </c>
      <c r="F191" s="154" t="s">
        <v>317</v>
      </c>
      <c r="I191" s="147"/>
      <c r="J191" s="155">
        <f>BK191</f>
        <v>0</v>
      </c>
      <c r="L191" s="144"/>
      <c r="M191" s="149"/>
      <c r="P191" s="150">
        <f>P192</f>
        <v>0</v>
      </c>
      <c r="R191" s="150">
        <f>R192</f>
        <v>2.52E-2</v>
      </c>
      <c r="T191" s="151">
        <f>T192</f>
        <v>0</v>
      </c>
      <c r="AR191" s="145" t="s">
        <v>84</v>
      </c>
      <c r="AT191" s="152" t="s">
        <v>75</v>
      </c>
      <c r="AU191" s="152" t="s">
        <v>84</v>
      </c>
      <c r="AY191" s="145" t="s">
        <v>147</v>
      </c>
      <c r="BK191" s="153">
        <f>BK192</f>
        <v>0</v>
      </c>
    </row>
    <row r="192" spans="2:65" s="1" customFormat="1" ht="33" customHeight="1">
      <c r="B192" s="129"/>
      <c r="C192" s="156" t="s">
        <v>318</v>
      </c>
      <c r="D192" s="156" t="s">
        <v>149</v>
      </c>
      <c r="E192" s="157" t="s">
        <v>319</v>
      </c>
      <c r="F192" s="158" t="s">
        <v>320</v>
      </c>
      <c r="G192" s="159" t="s">
        <v>227</v>
      </c>
      <c r="H192" s="160">
        <v>4</v>
      </c>
      <c r="I192" s="161"/>
      <c r="J192" s="162">
        <f>ROUND(I192*H192,2)</f>
        <v>0</v>
      </c>
      <c r="K192" s="163"/>
      <c r="L192" s="30"/>
      <c r="M192" s="164" t="s">
        <v>1</v>
      </c>
      <c r="N192" s="128" t="s">
        <v>42</v>
      </c>
      <c r="P192" s="165">
        <f>O192*H192</f>
        <v>0</v>
      </c>
      <c r="Q192" s="165">
        <v>6.3E-3</v>
      </c>
      <c r="R192" s="165">
        <f>Q192*H192</f>
        <v>2.52E-2</v>
      </c>
      <c r="S192" s="165">
        <v>0</v>
      </c>
      <c r="T192" s="166">
        <f>S192*H192</f>
        <v>0</v>
      </c>
      <c r="AR192" s="167" t="s">
        <v>153</v>
      </c>
      <c r="AT192" s="167" t="s">
        <v>149</v>
      </c>
      <c r="AU192" s="167" t="s">
        <v>126</v>
      </c>
      <c r="AY192" s="13" t="s">
        <v>147</v>
      </c>
      <c r="BE192" s="94">
        <f>IF(N192="základná",J192,0)</f>
        <v>0</v>
      </c>
      <c r="BF192" s="94">
        <f>IF(N192="znížená",J192,0)</f>
        <v>0</v>
      </c>
      <c r="BG192" s="94">
        <f>IF(N192="zákl. prenesená",J192,0)</f>
        <v>0</v>
      </c>
      <c r="BH192" s="94">
        <f>IF(N192="zníž. prenesená",J192,0)</f>
        <v>0</v>
      </c>
      <c r="BI192" s="94">
        <f>IF(N192="nulová",J192,0)</f>
        <v>0</v>
      </c>
      <c r="BJ192" s="13" t="s">
        <v>126</v>
      </c>
      <c r="BK192" s="94">
        <f>ROUND(I192*H192,2)</f>
        <v>0</v>
      </c>
      <c r="BL192" s="13" t="s">
        <v>153</v>
      </c>
      <c r="BM192" s="167" t="s">
        <v>321</v>
      </c>
    </row>
    <row r="193" spans="2:65" s="11" customFormat="1" ht="22.9" customHeight="1">
      <c r="B193" s="144"/>
      <c r="D193" s="145" t="s">
        <v>75</v>
      </c>
      <c r="E193" s="154" t="s">
        <v>322</v>
      </c>
      <c r="F193" s="154" t="s">
        <v>323</v>
      </c>
      <c r="I193" s="147"/>
      <c r="J193" s="155">
        <f>BK193</f>
        <v>0</v>
      </c>
      <c r="L193" s="144"/>
      <c r="M193" s="149"/>
      <c r="P193" s="150">
        <f>SUM(P194:P209)</f>
        <v>0</v>
      </c>
      <c r="R193" s="150">
        <f>SUM(R194:R209)</f>
        <v>580.34302203000004</v>
      </c>
      <c r="T193" s="151">
        <f>SUM(T194:T209)</f>
        <v>0</v>
      </c>
      <c r="AR193" s="145" t="s">
        <v>84</v>
      </c>
      <c r="AT193" s="152" t="s">
        <v>75</v>
      </c>
      <c r="AU193" s="152" t="s">
        <v>84</v>
      </c>
      <c r="AY193" s="145" t="s">
        <v>147</v>
      </c>
      <c r="BK193" s="153">
        <f>SUM(BK194:BK209)</f>
        <v>0</v>
      </c>
    </row>
    <row r="194" spans="2:65" s="1" customFormat="1" ht="24.2" customHeight="1">
      <c r="B194" s="129"/>
      <c r="C194" s="156" t="s">
        <v>278</v>
      </c>
      <c r="D194" s="156" t="s">
        <v>149</v>
      </c>
      <c r="E194" s="157" t="s">
        <v>324</v>
      </c>
      <c r="F194" s="158" t="s">
        <v>325</v>
      </c>
      <c r="G194" s="159" t="s">
        <v>227</v>
      </c>
      <c r="H194" s="160">
        <v>8</v>
      </c>
      <c r="I194" s="161"/>
      <c r="J194" s="162">
        <f t="shared" ref="J194:J209" si="35">ROUND(I194*H194,2)</f>
        <v>0</v>
      </c>
      <c r="K194" s="163"/>
      <c r="L194" s="30"/>
      <c r="M194" s="164" t="s">
        <v>1</v>
      </c>
      <c r="N194" s="128" t="s">
        <v>42</v>
      </c>
      <c r="P194" s="165">
        <f t="shared" ref="P194:P209" si="36">O194*H194</f>
        <v>0</v>
      </c>
      <c r="Q194" s="165">
        <v>0.22133</v>
      </c>
      <c r="R194" s="165">
        <f t="shared" ref="R194:R209" si="37">Q194*H194</f>
        <v>1.77064</v>
      </c>
      <c r="S194" s="165">
        <v>0</v>
      </c>
      <c r="T194" s="166">
        <f t="shared" ref="T194:T209" si="38">S194*H194</f>
        <v>0</v>
      </c>
      <c r="AR194" s="167" t="s">
        <v>153</v>
      </c>
      <c r="AT194" s="167" t="s">
        <v>149</v>
      </c>
      <c r="AU194" s="167" t="s">
        <v>126</v>
      </c>
      <c r="AY194" s="13" t="s">
        <v>147</v>
      </c>
      <c r="BE194" s="94">
        <f t="shared" ref="BE194:BE209" si="39">IF(N194="základná",J194,0)</f>
        <v>0</v>
      </c>
      <c r="BF194" s="94">
        <f t="shared" ref="BF194:BF209" si="40">IF(N194="znížená",J194,0)</f>
        <v>0</v>
      </c>
      <c r="BG194" s="94">
        <f t="shared" ref="BG194:BG209" si="41">IF(N194="zákl. prenesená",J194,0)</f>
        <v>0</v>
      </c>
      <c r="BH194" s="94">
        <f t="shared" ref="BH194:BH209" si="42">IF(N194="zníž. prenesená",J194,0)</f>
        <v>0</v>
      </c>
      <c r="BI194" s="94">
        <f t="shared" ref="BI194:BI209" si="43">IF(N194="nulová",J194,0)</f>
        <v>0</v>
      </c>
      <c r="BJ194" s="13" t="s">
        <v>126</v>
      </c>
      <c r="BK194" s="94">
        <f t="shared" ref="BK194:BK209" si="44">ROUND(I194*H194,2)</f>
        <v>0</v>
      </c>
      <c r="BL194" s="13" t="s">
        <v>153</v>
      </c>
      <c r="BM194" s="167" t="s">
        <v>326</v>
      </c>
    </row>
    <row r="195" spans="2:65" s="1" customFormat="1" ht="37.9" customHeight="1">
      <c r="B195" s="129"/>
      <c r="C195" s="168" t="s">
        <v>292</v>
      </c>
      <c r="D195" s="168" t="s">
        <v>224</v>
      </c>
      <c r="E195" s="169" t="s">
        <v>327</v>
      </c>
      <c r="F195" s="170" t="s">
        <v>328</v>
      </c>
      <c r="G195" s="171" t="s">
        <v>227</v>
      </c>
      <c r="H195" s="172">
        <v>6</v>
      </c>
      <c r="I195" s="173"/>
      <c r="J195" s="174">
        <f t="shared" si="35"/>
        <v>0</v>
      </c>
      <c r="K195" s="175"/>
      <c r="L195" s="176"/>
      <c r="M195" s="177" t="s">
        <v>1</v>
      </c>
      <c r="N195" s="178" t="s">
        <v>42</v>
      </c>
      <c r="P195" s="165">
        <f t="shared" si="36"/>
        <v>0</v>
      </c>
      <c r="Q195" s="165">
        <v>0</v>
      </c>
      <c r="R195" s="165">
        <f t="shared" si="37"/>
        <v>0</v>
      </c>
      <c r="S195" s="165">
        <v>0</v>
      </c>
      <c r="T195" s="166">
        <f t="shared" si="38"/>
        <v>0</v>
      </c>
      <c r="AR195" s="167" t="s">
        <v>165</v>
      </c>
      <c r="AT195" s="167" t="s">
        <v>224</v>
      </c>
      <c r="AU195" s="167" t="s">
        <v>126</v>
      </c>
      <c r="AY195" s="13" t="s">
        <v>147</v>
      </c>
      <c r="BE195" s="94">
        <f t="shared" si="39"/>
        <v>0</v>
      </c>
      <c r="BF195" s="94">
        <f t="shared" si="40"/>
        <v>0</v>
      </c>
      <c r="BG195" s="94">
        <f t="shared" si="41"/>
        <v>0</v>
      </c>
      <c r="BH195" s="94">
        <f t="shared" si="42"/>
        <v>0</v>
      </c>
      <c r="BI195" s="94">
        <f t="shared" si="43"/>
        <v>0</v>
      </c>
      <c r="BJ195" s="13" t="s">
        <v>126</v>
      </c>
      <c r="BK195" s="94">
        <f t="shared" si="44"/>
        <v>0</v>
      </c>
      <c r="BL195" s="13" t="s">
        <v>153</v>
      </c>
      <c r="BM195" s="167" t="s">
        <v>329</v>
      </c>
    </row>
    <row r="196" spans="2:65" s="1" customFormat="1" ht="37.9" customHeight="1">
      <c r="B196" s="129"/>
      <c r="C196" s="168" t="s">
        <v>330</v>
      </c>
      <c r="D196" s="168" t="s">
        <v>224</v>
      </c>
      <c r="E196" s="169" t="s">
        <v>331</v>
      </c>
      <c r="F196" s="170" t="s">
        <v>332</v>
      </c>
      <c r="G196" s="171" t="s">
        <v>227</v>
      </c>
      <c r="H196" s="172">
        <v>2</v>
      </c>
      <c r="I196" s="173"/>
      <c r="J196" s="174">
        <f t="shared" si="35"/>
        <v>0</v>
      </c>
      <c r="K196" s="175"/>
      <c r="L196" s="176"/>
      <c r="M196" s="177" t="s">
        <v>1</v>
      </c>
      <c r="N196" s="178" t="s">
        <v>42</v>
      </c>
      <c r="P196" s="165">
        <f t="shared" si="36"/>
        <v>0</v>
      </c>
      <c r="Q196" s="165">
        <v>0</v>
      </c>
      <c r="R196" s="165">
        <f t="shared" si="37"/>
        <v>0</v>
      </c>
      <c r="S196" s="165">
        <v>0</v>
      </c>
      <c r="T196" s="166">
        <f t="shared" si="38"/>
        <v>0</v>
      </c>
      <c r="AR196" s="167" t="s">
        <v>165</v>
      </c>
      <c r="AT196" s="167" t="s">
        <v>224</v>
      </c>
      <c r="AU196" s="167" t="s">
        <v>126</v>
      </c>
      <c r="AY196" s="13" t="s">
        <v>147</v>
      </c>
      <c r="BE196" s="94">
        <f t="shared" si="39"/>
        <v>0</v>
      </c>
      <c r="BF196" s="94">
        <f t="shared" si="40"/>
        <v>0</v>
      </c>
      <c r="BG196" s="94">
        <f t="shared" si="41"/>
        <v>0</v>
      </c>
      <c r="BH196" s="94">
        <f t="shared" si="42"/>
        <v>0</v>
      </c>
      <c r="BI196" s="94">
        <f t="shared" si="43"/>
        <v>0</v>
      </c>
      <c r="BJ196" s="13" t="s">
        <v>126</v>
      </c>
      <c r="BK196" s="94">
        <f t="shared" si="44"/>
        <v>0</v>
      </c>
      <c r="BL196" s="13" t="s">
        <v>153</v>
      </c>
      <c r="BM196" s="167" t="s">
        <v>333</v>
      </c>
    </row>
    <row r="197" spans="2:65" s="1" customFormat="1" ht="37.9" customHeight="1">
      <c r="B197" s="129"/>
      <c r="C197" s="156" t="s">
        <v>334</v>
      </c>
      <c r="D197" s="156" t="s">
        <v>149</v>
      </c>
      <c r="E197" s="157" t="s">
        <v>335</v>
      </c>
      <c r="F197" s="158" t="s">
        <v>336</v>
      </c>
      <c r="G197" s="159" t="s">
        <v>164</v>
      </c>
      <c r="H197" s="160">
        <v>103.3</v>
      </c>
      <c r="I197" s="161"/>
      <c r="J197" s="162">
        <f t="shared" si="35"/>
        <v>0</v>
      </c>
      <c r="K197" s="163"/>
      <c r="L197" s="30"/>
      <c r="M197" s="164" t="s">
        <v>1</v>
      </c>
      <c r="N197" s="128" t="s">
        <v>42</v>
      </c>
      <c r="P197" s="165">
        <f t="shared" si="36"/>
        <v>0</v>
      </c>
      <c r="Q197" s="165">
        <v>4.0000000000000003E-5</v>
      </c>
      <c r="R197" s="165">
        <f t="shared" si="37"/>
        <v>4.1320000000000003E-3</v>
      </c>
      <c r="S197" s="165">
        <v>0</v>
      </c>
      <c r="T197" s="166">
        <f t="shared" si="38"/>
        <v>0</v>
      </c>
      <c r="AR197" s="167" t="s">
        <v>153</v>
      </c>
      <c r="AT197" s="167" t="s">
        <v>149</v>
      </c>
      <c r="AU197" s="167" t="s">
        <v>126</v>
      </c>
      <c r="AY197" s="13" t="s">
        <v>147</v>
      </c>
      <c r="BE197" s="94">
        <f t="shared" si="39"/>
        <v>0</v>
      </c>
      <c r="BF197" s="94">
        <f t="shared" si="40"/>
        <v>0</v>
      </c>
      <c r="BG197" s="94">
        <f t="shared" si="41"/>
        <v>0</v>
      </c>
      <c r="BH197" s="94">
        <f t="shared" si="42"/>
        <v>0</v>
      </c>
      <c r="BI197" s="94">
        <f t="shared" si="43"/>
        <v>0</v>
      </c>
      <c r="BJ197" s="13" t="s">
        <v>126</v>
      </c>
      <c r="BK197" s="94">
        <f t="shared" si="44"/>
        <v>0</v>
      </c>
      <c r="BL197" s="13" t="s">
        <v>153</v>
      </c>
      <c r="BM197" s="167" t="s">
        <v>337</v>
      </c>
    </row>
    <row r="198" spans="2:65" s="1" customFormat="1" ht="37.9" customHeight="1">
      <c r="B198" s="129"/>
      <c r="C198" s="156" t="s">
        <v>338</v>
      </c>
      <c r="D198" s="156" t="s">
        <v>149</v>
      </c>
      <c r="E198" s="157" t="s">
        <v>339</v>
      </c>
      <c r="F198" s="158" t="s">
        <v>340</v>
      </c>
      <c r="G198" s="159" t="s">
        <v>164</v>
      </c>
      <c r="H198" s="160">
        <v>64.8</v>
      </c>
      <c r="I198" s="161"/>
      <c r="J198" s="162">
        <f t="shared" si="35"/>
        <v>0</v>
      </c>
      <c r="K198" s="163"/>
      <c r="L198" s="30"/>
      <c r="M198" s="164" t="s">
        <v>1</v>
      </c>
      <c r="N198" s="128" t="s">
        <v>42</v>
      </c>
      <c r="P198" s="165">
        <f t="shared" si="36"/>
        <v>0</v>
      </c>
      <c r="Q198" s="165">
        <v>8.0000000000000007E-5</v>
      </c>
      <c r="R198" s="165">
        <f t="shared" si="37"/>
        <v>5.1840000000000002E-3</v>
      </c>
      <c r="S198" s="165">
        <v>0</v>
      </c>
      <c r="T198" s="166">
        <f t="shared" si="38"/>
        <v>0</v>
      </c>
      <c r="AR198" s="167" t="s">
        <v>153</v>
      </c>
      <c r="AT198" s="167" t="s">
        <v>149</v>
      </c>
      <c r="AU198" s="167" t="s">
        <v>126</v>
      </c>
      <c r="AY198" s="13" t="s">
        <v>147</v>
      </c>
      <c r="BE198" s="94">
        <f t="shared" si="39"/>
        <v>0</v>
      </c>
      <c r="BF198" s="94">
        <f t="shared" si="40"/>
        <v>0</v>
      </c>
      <c r="BG198" s="94">
        <f t="shared" si="41"/>
        <v>0</v>
      </c>
      <c r="BH198" s="94">
        <f t="shared" si="42"/>
        <v>0</v>
      </c>
      <c r="BI198" s="94">
        <f t="shared" si="43"/>
        <v>0</v>
      </c>
      <c r="BJ198" s="13" t="s">
        <v>126</v>
      </c>
      <c r="BK198" s="94">
        <f t="shared" si="44"/>
        <v>0</v>
      </c>
      <c r="BL198" s="13" t="s">
        <v>153</v>
      </c>
      <c r="BM198" s="167" t="s">
        <v>341</v>
      </c>
    </row>
    <row r="199" spans="2:65" s="1" customFormat="1" ht="24.2" customHeight="1">
      <c r="B199" s="129"/>
      <c r="C199" s="156" t="s">
        <v>342</v>
      </c>
      <c r="D199" s="156" t="s">
        <v>149</v>
      </c>
      <c r="E199" s="157" t="s">
        <v>343</v>
      </c>
      <c r="F199" s="158" t="s">
        <v>344</v>
      </c>
      <c r="G199" s="159" t="s">
        <v>152</v>
      </c>
      <c r="H199" s="160">
        <v>52</v>
      </c>
      <c r="I199" s="161"/>
      <c r="J199" s="162">
        <f t="shared" si="35"/>
        <v>0</v>
      </c>
      <c r="K199" s="163"/>
      <c r="L199" s="30"/>
      <c r="M199" s="164" t="s">
        <v>1</v>
      </c>
      <c r="N199" s="128" t="s">
        <v>42</v>
      </c>
      <c r="P199" s="165">
        <f t="shared" si="36"/>
        <v>0</v>
      </c>
      <c r="Q199" s="165">
        <v>8.9999999999999998E-4</v>
      </c>
      <c r="R199" s="165">
        <f t="shared" si="37"/>
        <v>4.6800000000000001E-2</v>
      </c>
      <c r="S199" s="165">
        <v>0</v>
      </c>
      <c r="T199" s="166">
        <f t="shared" si="38"/>
        <v>0</v>
      </c>
      <c r="AR199" s="167" t="s">
        <v>153</v>
      </c>
      <c r="AT199" s="167" t="s">
        <v>149</v>
      </c>
      <c r="AU199" s="167" t="s">
        <v>126</v>
      </c>
      <c r="AY199" s="13" t="s">
        <v>147</v>
      </c>
      <c r="BE199" s="94">
        <f t="shared" si="39"/>
        <v>0</v>
      </c>
      <c r="BF199" s="94">
        <f t="shared" si="40"/>
        <v>0</v>
      </c>
      <c r="BG199" s="94">
        <f t="shared" si="41"/>
        <v>0</v>
      </c>
      <c r="BH199" s="94">
        <f t="shared" si="42"/>
        <v>0</v>
      </c>
      <c r="BI199" s="94">
        <f t="shared" si="43"/>
        <v>0</v>
      </c>
      <c r="BJ199" s="13" t="s">
        <v>126</v>
      </c>
      <c r="BK199" s="94">
        <f t="shared" si="44"/>
        <v>0</v>
      </c>
      <c r="BL199" s="13" t="s">
        <v>153</v>
      </c>
      <c r="BM199" s="167" t="s">
        <v>345</v>
      </c>
    </row>
    <row r="200" spans="2:65" s="1" customFormat="1" ht="24.2" customHeight="1">
      <c r="B200" s="129"/>
      <c r="C200" s="156" t="s">
        <v>346</v>
      </c>
      <c r="D200" s="156" t="s">
        <v>149</v>
      </c>
      <c r="E200" s="157" t="s">
        <v>347</v>
      </c>
      <c r="F200" s="158" t="s">
        <v>348</v>
      </c>
      <c r="G200" s="159" t="s">
        <v>164</v>
      </c>
      <c r="H200" s="160">
        <v>168.1</v>
      </c>
      <c r="I200" s="161"/>
      <c r="J200" s="162">
        <f t="shared" si="35"/>
        <v>0</v>
      </c>
      <c r="K200" s="163"/>
      <c r="L200" s="30"/>
      <c r="M200" s="164" t="s">
        <v>1</v>
      </c>
      <c r="N200" s="128" t="s">
        <v>42</v>
      </c>
      <c r="P200" s="165">
        <f t="shared" si="36"/>
        <v>0</v>
      </c>
      <c r="Q200" s="165">
        <v>0</v>
      </c>
      <c r="R200" s="165">
        <f t="shared" si="37"/>
        <v>0</v>
      </c>
      <c r="S200" s="165">
        <v>0</v>
      </c>
      <c r="T200" s="166">
        <f t="shared" si="38"/>
        <v>0</v>
      </c>
      <c r="AR200" s="167" t="s">
        <v>153</v>
      </c>
      <c r="AT200" s="167" t="s">
        <v>149</v>
      </c>
      <c r="AU200" s="167" t="s">
        <v>126</v>
      </c>
      <c r="AY200" s="13" t="s">
        <v>147</v>
      </c>
      <c r="BE200" s="94">
        <f t="shared" si="39"/>
        <v>0</v>
      </c>
      <c r="BF200" s="94">
        <f t="shared" si="40"/>
        <v>0</v>
      </c>
      <c r="BG200" s="94">
        <f t="shared" si="41"/>
        <v>0</v>
      </c>
      <c r="BH200" s="94">
        <f t="shared" si="42"/>
        <v>0</v>
      </c>
      <c r="BI200" s="94">
        <f t="shared" si="43"/>
        <v>0</v>
      </c>
      <c r="BJ200" s="13" t="s">
        <v>126</v>
      </c>
      <c r="BK200" s="94">
        <f t="shared" si="44"/>
        <v>0</v>
      </c>
      <c r="BL200" s="13" t="s">
        <v>153</v>
      </c>
      <c r="BM200" s="167" t="s">
        <v>349</v>
      </c>
    </row>
    <row r="201" spans="2:65" s="1" customFormat="1" ht="24.2" customHeight="1">
      <c r="B201" s="129"/>
      <c r="C201" s="156" t="s">
        <v>350</v>
      </c>
      <c r="D201" s="156" t="s">
        <v>149</v>
      </c>
      <c r="E201" s="157" t="s">
        <v>351</v>
      </c>
      <c r="F201" s="158" t="s">
        <v>352</v>
      </c>
      <c r="G201" s="159" t="s">
        <v>152</v>
      </c>
      <c r="H201" s="160">
        <v>52</v>
      </c>
      <c r="I201" s="161"/>
      <c r="J201" s="162">
        <f t="shared" si="35"/>
        <v>0</v>
      </c>
      <c r="K201" s="163"/>
      <c r="L201" s="30"/>
      <c r="M201" s="164" t="s">
        <v>1</v>
      </c>
      <c r="N201" s="128" t="s">
        <v>42</v>
      </c>
      <c r="P201" s="165">
        <f t="shared" si="36"/>
        <v>0</v>
      </c>
      <c r="Q201" s="165">
        <v>1.0000000000000001E-5</v>
      </c>
      <c r="R201" s="165">
        <f t="shared" si="37"/>
        <v>5.2000000000000006E-4</v>
      </c>
      <c r="S201" s="165">
        <v>0</v>
      </c>
      <c r="T201" s="166">
        <f t="shared" si="38"/>
        <v>0</v>
      </c>
      <c r="AR201" s="167" t="s">
        <v>153</v>
      </c>
      <c r="AT201" s="167" t="s">
        <v>149</v>
      </c>
      <c r="AU201" s="167" t="s">
        <v>126</v>
      </c>
      <c r="AY201" s="13" t="s">
        <v>147</v>
      </c>
      <c r="BE201" s="94">
        <f t="shared" si="39"/>
        <v>0</v>
      </c>
      <c r="BF201" s="94">
        <f t="shared" si="40"/>
        <v>0</v>
      </c>
      <c r="BG201" s="94">
        <f t="shared" si="41"/>
        <v>0</v>
      </c>
      <c r="BH201" s="94">
        <f t="shared" si="42"/>
        <v>0</v>
      </c>
      <c r="BI201" s="94">
        <f t="shared" si="43"/>
        <v>0</v>
      </c>
      <c r="BJ201" s="13" t="s">
        <v>126</v>
      </c>
      <c r="BK201" s="94">
        <f t="shared" si="44"/>
        <v>0</v>
      </c>
      <c r="BL201" s="13" t="s">
        <v>153</v>
      </c>
      <c r="BM201" s="167" t="s">
        <v>353</v>
      </c>
    </row>
    <row r="202" spans="2:65" s="1" customFormat="1" ht="33" customHeight="1">
      <c r="B202" s="129"/>
      <c r="C202" s="156" t="s">
        <v>354</v>
      </c>
      <c r="D202" s="156" t="s">
        <v>149</v>
      </c>
      <c r="E202" s="157" t="s">
        <v>355</v>
      </c>
      <c r="F202" s="158" t="s">
        <v>356</v>
      </c>
      <c r="G202" s="159" t="s">
        <v>164</v>
      </c>
      <c r="H202" s="160">
        <v>1938.7</v>
      </c>
      <c r="I202" s="161"/>
      <c r="J202" s="162">
        <f t="shared" si="35"/>
        <v>0</v>
      </c>
      <c r="K202" s="163"/>
      <c r="L202" s="30"/>
      <c r="M202" s="164" t="s">
        <v>1</v>
      </c>
      <c r="N202" s="128" t="s">
        <v>42</v>
      </c>
      <c r="P202" s="165">
        <f t="shared" si="36"/>
        <v>0</v>
      </c>
      <c r="Q202" s="165">
        <v>0.12584000000000001</v>
      </c>
      <c r="R202" s="165">
        <f t="shared" si="37"/>
        <v>243.96600800000002</v>
      </c>
      <c r="S202" s="165">
        <v>0</v>
      </c>
      <c r="T202" s="166">
        <f t="shared" si="38"/>
        <v>0</v>
      </c>
      <c r="AR202" s="167" t="s">
        <v>153</v>
      </c>
      <c r="AT202" s="167" t="s">
        <v>149</v>
      </c>
      <c r="AU202" s="167" t="s">
        <v>126</v>
      </c>
      <c r="AY202" s="13" t="s">
        <v>147</v>
      </c>
      <c r="BE202" s="94">
        <f t="shared" si="39"/>
        <v>0</v>
      </c>
      <c r="BF202" s="94">
        <f t="shared" si="40"/>
        <v>0</v>
      </c>
      <c r="BG202" s="94">
        <f t="shared" si="41"/>
        <v>0</v>
      </c>
      <c r="BH202" s="94">
        <f t="shared" si="42"/>
        <v>0</v>
      </c>
      <c r="BI202" s="94">
        <f t="shared" si="43"/>
        <v>0</v>
      </c>
      <c r="BJ202" s="13" t="s">
        <v>126</v>
      </c>
      <c r="BK202" s="94">
        <f t="shared" si="44"/>
        <v>0</v>
      </c>
      <c r="BL202" s="13" t="s">
        <v>153</v>
      </c>
      <c r="BM202" s="167" t="s">
        <v>357</v>
      </c>
    </row>
    <row r="203" spans="2:65" s="1" customFormat="1" ht="16.5" customHeight="1">
      <c r="B203" s="129"/>
      <c r="C203" s="168" t="s">
        <v>358</v>
      </c>
      <c r="D203" s="168" t="s">
        <v>224</v>
      </c>
      <c r="E203" s="169" t="s">
        <v>359</v>
      </c>
      <c r="F203" s="170" t="s">
        <v>360</v>
      </c>
      <c r="G203" s="171" t="s">
        <v>227</v>
      </c>
      <c r="H203" s="172">
        <v>200</v>
      </c>
      <c r="I203" s="173"/>
      <c r="J203" s="174">
        <f t="shared" si="35"/>
        <v>0</v>
      </c>
      <c r="K203" s="175"/>
      <c r="L203" s="176"/>
      <c r="M203" s="177" t="s">
        <v>1</v>
      </c>
      <c r="N203" s="178" t="s">
        <v>42</v>
      </c>
      <c r="P203" s="165">
        <f t="shared" si="36"/>
        <v>0</v>
      </c>
      <c r="Q203" s="165">
        <v>0.02</v>
      </c>
      <c r="R203" s="165">
        <f t="shared" si="37"/>
        <v>4</v>
      </c>
      <c r="S203" s="165">
        <v>0</v>
      </c>
      <c r="T203" s="166">
        <f t="shared" si="38"/>
        <v>0</v>
      </c>
      <c r="AR203" s="167" t="s">
        <v>165</v>
      </c>
      <c r="AT203" s="167" t="s">
        <v>224</v>
      </c>
      <c r="AU203" s="167" t="s">
        <v>126</v>
      </c>
      <c r="AY203" s="13" t="s">
        <v>147</v>
      </c>
      <c r="BE203" s="94">
        <f t="shared" si="39"/>
        <v>0</v>
      </c>
      <c r="BF203" s="94">
        <f t="shared" si="40"/>
        <v>0</v>
      </c>
      <c r="BG203" s="94">
        <f t="shared" si="41"/>
        <v>0</v>
      </c>
      <c r="BH203" s="94">
        <f t="shared" si="42"/>
        <v>0</v>
      </c>
      <c r="BI203" s="94">
        <f t="shared" si="43"/>
        <v>0</v>
      </c>
      <c r="BJ203" s="13" t="s">
        <v>126</v>
      </c>
      <c r="BK203" s="94">
        <f t="shared" si="44"/>
        <v>0</v>
      </c>
      <c r="BL203" s="13" t="s">
        <v>153</v>
      </c>
      <c r="BM203" s="167" t="s">
        <v>361</v>
      </c>
    </row>
    <row r="204" spans="2:65" s="1" customFormat="1" ht="16.5" customHeight="1">
      <c r="B204" s="129"/>
      <c r="C204" s="168" t="s">
        <v>362</v>
      </c>
      <c r="D204" s="168" t="s">
        <v>224</v>
      </c>
      <c r="E204" s="169" t="s">
        <v>363</v>
      </c>
      <c r="F204" s="170" t="s">
        <v>364</v>
      </c>
      <c r="G204" s="171" t="s">
        <v>227</v>
      </c>
      <c r="H204" s="172">
        <v>1908</v>
      </c>
      <c r="I204" s="173"/>
      <c r="J204" s="174">
        <f t="shared" si="35"/>
        <v>0</v>
      </c>
      <c r="K204" s="175"/>
      <c r="L204" s="176"/>
      <c r="M204" s="177" t="s">
        <v>1</v>
      </c>
      <c r="N204" s="178" t="s">
        <v>42</v>
      </c>
      <c r="P204" s="165">
        <f t="shared" si="36"/>
        <v>0</v>
      </c>
      <c r="Q204" s="165">
        <v>4.8000000000000001E-2</v>
      </c>
      <c r="R204" s="165">
        <f t="shared" si="37"/>
        <v>91.584000000000003</v>
      </c>
      <c r="S204" s="165">
        <v>0</v>
      </c>
      <c r="T204" s="166">
        <f t="shared" si="38"/>
        <v>0</v>
      </c>
      <c r="AR204" s="167" t="s">
        <v>165</v>
      </c>
      <c r="AT204" s="167" t="s">
        <v>224</v>
      </c>
      <c r="AU204" s="167" t="s">
        <v>126</v>
      </c>
      <c r="AY204" s="13" t="s">
        <v>147</v>
      </c>
      <c r="BE204" s="94">
        <f t="shared" si="39"/>
        <v>0</v>
      </c>
      <c r="BF204" s="94">
        <f t="shared" si="40"/>
        <v>0</v>
      </c>
      <c r="BG204" s="94">
        <f t="shared" si="41"/>
        <v>0</v>
      </c>
      <c r="BH204" s="94">
        <f t="shared" si="42"/>
        <v>0</v>
      </c>
      <c r="BI204" s="94">
        <f t="shared" si="43"/>
        <v>0</v>
      </c>
      <c r="BJ204" s="13" t="s">
        <v>126</v>
      </c>
      <c r="BK204" s="94">
        <f t="shared" si="44"/>
        <v>0</v>
      </c>
      <c r="BL204" s="13" t="s">
        <v>153</v>
      </c>
      <c r="BM204" s="167" t="s">
        <v>365</v>
      </c>
    </row>
    <row r="205" spans="2:65" s="1" customFormat="1" ht="24.2" customHeight="1">
      <c r="B205" s="129"/>
      <c r="C205" s="156" t="s">
        <v>366</v>
      </c>
      <c r="D205" s="156" t="s">
        <v>149</v>
      </c>
      <c r="E205" s="157" t="s">
        <v>367</v>
      </c>
      <c r="F205" s="158" t="s">
        <v>368</v>
      </c>
      <c r="G205" s="159" t="s">
        <v>177</v>
      </c>
      <c r="H205" s="160">
        <v>108.56699999999999</v>
      </c>
      <c r="I205" s="161"/>
      <c r="J205" s="162">
        <f t="shared" si="35"/>
        <v>0</v>
      </c>
      <c r="K205" s="163"/>
      <c r="L205" s="30"/>
      <c r="M205" s="164" t="s">
        <v>1</v>
      </c>
      <c r="N205" s="128" t="s">
        <v>42</v>
      </c>
      <c r="P205" s="165">
        <f t="shared" si="36"/>
        <v>0</v>
      </c>
      <c r="Q205" s="165">
        <v>2.2010900000000002</v>
      </c>
      <c r="R205" s="165">
        <f t="shared" si="37"/>
        <v>238.96573803000001</v>
      </c>
      <c r="S205" s="165">
        <v>0</v>
      </c>
      <c r="T205" s="166">
        <f t="shared" si="38"/>
        <v>0</v>
      </c>
      <c r="AR205" s="167" t="s">
        <v>153</v>
      </c>
      <c r="AT205" s="167" t="s">
        <v>149</v>
      </c>
      <c r="AU205" s="167" t="s">
        <v>126</v>
      </c>
      <c r="AY205" s="13" t="s">
        <v>147</v>
      </c>
      <c r="BE205" s="94">
        <f t="shared" si="39"/>
        <v>0</v>
      </c>
      <c r="BF205" s="94">
        <f t="shared" si="40"/>
        <v>0</v>
      </c>
      <c r="BG205" s="94">
        <f t="shared" si="41"/>
        <v>0</v>
      </c>
      <c r="BH205" s="94">
        <f t="shared" si="42"/>
        <v>0</v>
      </c>
      <c r="BI205" s="94">
        <f t="shared" si="43"/>
        <v>0</v>
      </c>
      <c r="BJ205" s="13" t="s">
        <v>126</v>
      </c>
      <c r="BK205" s="94">
        <f t="shared" si="44"/>
        <v>0</v>
      </c>
      <c r="BL205" s="13" t="s">
        <v>153</v>
      </c>
      <c r="BM205" s="167" t="s">
        <v>369</v>
      </c>
    </row>
    <row r="206" spans="2:65" s="1" customFormat="1" ht="24.2" customHeight="1">
      <c r="B206" s="129"/>
      <c r="C206" s="156" t="s">
        <v>353</v>
      </c>
      <c r="D206" s="156" t="s">
        <v>149</v>
      </c>
      <c r="E206" s="157" t="s">
        <v>370</v>
      </c>
      <c r="F206" s="158" t="s">
        <v>371</v>
      </c>
      <c r="G206" s="159" t="s">
        <v>164</v>
      </c>
      <c r="H206" s="160">
        <v>736.7</v>
      </c>
      <c r="I206" s="161"/>
      <c r="J206" s="162">
        <f t="shared" si="35"/>
        <v>0</v>
      </c>
      <c r="K206" s="163"/>
      <c r="L206" s="30"/>
      <c r="M206" s="164" t="s">
        <v>1</v>
      </c>
      <c r="N206" s="128" t="s">
        <v>42</v>
      </c>
      <c r="P206" s="165">
        <f t="shared" si="36"/>
        <v>0</v>
      </c>
      <c r="Q206" s="165">
        <v>0</v>
      </c>
      <c r="R206" s="165">
        <f t="shared" si="37"/>
        <v>0</v>
      </c>
      <c r="S206" s="165">
        <v>0</v>
      </c>
      <c r="T206" s="166">
        <f t="shared" si="38"/>
        <v>0</v>
      </c>
      <c r="AR206" s="167" t="s">
        <v>153</v>
      </c>
      <c r="AT206" s="167" t="s">
        <v>149</v>
      </c>
      <c r="AU206" s="167" t="s">
        <v>126</v>
      </c>
      <c r="AY206" s="13" t="s">
        <v>147</v>
      </c>
      <c r="BE206" s="94">
        <f t="shared" si="39"/>
        <v>0</v>
      </c>
      <c r="BF206" s="94">
        <f t="shared" si="40"/>
        <v>0</v>
      </c>
      <c r="BG206" s="94">
        <f t="shared" si="41"/>
        <v>0</v>
      </c>
      <c r="BH206" s="94">
        <f t="shared" si="42"/>
        <v>0</v>
      </c>
      <c r="BI206" s="94">
        <f t="shared" si="43"/>
        <v>0</v>
      </c>
      <c r="BJ206" s="13" t="s">
        <v>126</v>
      </c>
      <c r="BK206" s="94">
        <f t="shared" si="44"/>
        <v>0</v>
      </c>
      <c r="BL206" s="13" t="s">
        <v>153</v>
      </c>
      <c r="BM206" s="167" t="s">
        <v>372</v>
      </c>
    </row>
    <row r="207" spans="2:65" s="1" customFormat="1" ht="16.5" customHeight="1">
      <c r="B207" s="129"/>
      <c r="C207" s="156" t="s">
        <v>373</v>
      </c>
      <c r="D207" s="156" t="s">
        <v>149</v>
      </c>
      <c r="E207" s="157" t="s">
        <v>374</v>
      </c>
      <c r="F207" s="158" t="s">
        <v>375</v>
      </c>
      <c r="G207" s="159" t="s">
        <v>206</v>
      </c>
      <c r="H207" s="160">
        <v>1886.3320000000001</v>
      </c>
      <c r="I207" s="161"/>
      <c r="J207" s="162">
        <f t="shared" si="35"/>
        <v>0</v>
      </c>
      <c r="K207" s="163"/>
      <c r="L207" s="30"/>
      <c r="M207" s="164" t="s">
        <v>1</v>
      </c>
      <c r="N207" s="128" t="s">
        <v>42</v>
      </c>
      <c r="P207" s="165">
        <f t="shared" si="36"/>
        <v>0</v>
      </c>
      <c r="Q207" s="165">
        <v>0</v>
      </c>
      <c r="R207" s="165">
        <f t="shared" si="37"/>
        <v>0</v>
      </c>
      <c r="S207" s="165">
        <v>0</v>
      </c>
      <c r="T207" s="166">
        <f t="shared" si="38"/>
        <v>0</v>
      </c>
      <c r="AR207" s="167" t="s">
        <v>153</v>
      </c>
      <c r="AT207" s="167" t="s">
        <v>149</v>
      </c>
      <c r="AU207" s="167" t="s">
        <v>126</v>
      </c>
      <c r="AY207" s="13" t="s">
        <v>147</v>
      </c>
      <c r="BE207" s="94">
        <f t="shared" si="39"/>
        <v>0</v>
      </c>
      <c r="BF207" s="94">
        <f t="shared" si="40"/>
        <v>0</v>
      </c>
      <c r="BG207" s="94">
        <f t="shared" si="41"/>
        <v>0</v>
      </c>
      <c r="BH207" s="94">
        <f t="shared" si="42"/>
        <v>0</v>
      </c>
      <c r="BI207" s="94">
        <f t="shared" si="43"/>
        <v>0</v>
      </c>
      <c r="BJ207" s="13" t="s">
        <v>126</v>
      </c>
      <c r="BK207" s="94">
        <f t="shared" si="44"/>
        <v>0</v>
      </c>
      <c r="BL207" s="13" t="s">
        <v>153</v>
      </c>
      <c r="BM207" s="167" t="s">
        <v>376</v>
      </c>
    </row>
    <row r="208" spans="2:65" s="1" customFormat="1" ht="33" customHeight="1">
      <c r="B208" s="129"/>
      <c r="C208" s="156" t="s">
        <v>357</v>
      </c>
      <c r="D208" s="156" t="s">
        <v>149</v>
      </c>
      <c r="E208" s="157" t="s">
        <v>377</v>
      </c>
      <c r="F208" s="158" t="s">
        <v>378</v>
      </c>
      <c r="G208" s="159" t="s">
        <v>206</v>
      </c>
      <c r="H208" s="160">
        <v>1886.3320000000001</v>
      </c>
      <c r="I208" s="161"/>
      <c r="J208" s="162">
        <f t="shared" si="35"/>
        <v>0</v>
      </c>
      <c r="K208" s="163"/>
      <c r="L208" s="30"/>
      <c r="M208" s="164" t="s">
        <v>1</v>
      </c>
      <c r="N208" s="128" t="s">
        <v>42</v>
      </c>
      <c r="P208" s="165">
        <f t="shared" si="36"/>
        <v>0</v>
      </c>
      <c r="Q208" s="165">
        <v>0</v>
      </c>
      <c r="R208" s="165">
        <f t="shared" si="37"/>
        <v>0</v>
      </c>
      <c r="S208" s="165">
        <v>0</v>
      </c>
      <c r="T208" s="166">
        <f t="shared" si="38"/>
        <v>0</v>
      </c>
      <c r="AR208" s="167" t="s">
        <v>153</v>
      </c>
      <c r="AT208" s="167" t="s">
        <v>149</v>
      </c>
      <c r="AU208" s="167" t="s">
        <v>126</v>
      </c>
      <c r="AY208" s="13" t="s">
        <v>147</v>
      </c>
      <c r="BE208" s="94">
        <f t="shared" si="39"/>
        <v>0</v>
      </c>
      <c r="BF208" s="94">
        <f t="shared" si="40"/>
        <v>0</v>
      </c>
      <c r="BG208" s="94">
        <f t="shared" si="41"/>
        <v>0</v>
      </c>
      <c r="BH208" s="94">
        <f t="shared" si="42"/>
        <v>0</v>
      </c>
      <c r="BI208" s="94">
        <f t="shared" si="43"/>
        <v>0</v>
      </c>
      <c r="BJ208" s="13" t="s">
        <v>126</v>
      </c>
      <c r="BK208" s="94">
        <f t="shared" si="44"/>
        <v>0</v>
      </c>
      <c r="BL208" s="13" t="s">
        <v>153</v>
      </c>
      <c r="BM208" s="167" t="s">
        <v>379</v>
      </c>
    </row>
    <row r="209" spans="2:65" s="1" customFormat="1" ht="24.2" customHeight="1">
      <c r="B209" s="129"/>
      <c r="C209" s="156" t="s">
        <v>380</v>
      </c>
      <c r="D209" s="156" t="s">
        <v>149</v>
      </c>
      <c r="E209" s="157" t="s">
        <v>381</v>
      </c>
      <c r="F209" s="158" t="s">
        <v>382</v>
      </c>
      <c r="G209" s="159" t="s">
        <v>206</v>
      </c>
      <c r="H209" s="160">
        <v>1886.3320000000001</v>
      </c>
      <c r="I209" s="161"/>
      <c r="J209" s="162">
        <f t="shared" si="35"/>
        <v>0</v>
      </c>
      <c r="K209" s="163"/>
      <c r="L209" s="30"/>
      <c r="M209" s="164" t="s">
        <v>1</v>
      </c>
      <c r="N209" s="128" t="s">
        <v>42</v>
      </c>
      <c r="P209" s="165">
        <f t="shared" si="36"/>
        <v>0</v>
      </c>
      <c r="Q209" s="165">
        <v>0</v>
      </c>
      <c r="R209" s="165">
        <f t="shared" si="37"/>
        <v>0</v>
      </c>
      <c r="S209" s="165">
        <v>0</v>
      </c>
      <c r="T209" s="166">
        <f t="shared" si="38"/>
        <v>0</v>
      </c>
      <c r="AR209" s="167" t="s">
        <v>153</v>
      </c>
      <c r="AT209" s="167" t="s">
        <v>149</v>
      </c>
      <c r="AU209" s="167" t="s">
        <v>126</v>
      </c>
      <c r="AY209" s="13" t="s">
        <v>147</v>
      </c>
      <c r="BE209" s="94">
        <f t="shared" si="39"/>
        <v>0</v>
      </c>
      <c r="BF209" s="94">
        <f t="shared" si="40"/>
        <v>0</v>
      </c>
      <c r="BG209" s="94">
        <f t="shared" si="41"/>
        <v>0</v>
      </c>
      <c r="BH209" s="94">
        <f t="shared" si="42"/>
        <v>0</v>
      </c>
      <c r="BI209" s="94">
        <f t="shared" si="43"/>
        <v>0</v>
      </c>
      <c r="BJ209" s="13" t="s">
        <v>126</v>
      </c>
      <c r="BK209" s="94">
        <f t="shared" si="44"/>
        <v>0</v>
      </c>
      <c r="BL209" s="13" t="s">
        <v>153</v>
      </c>
      <c r="BM209" s="167" t="s">
        <v>383</v>
      </c>
    </row>
    <row r="210" spans="2:65" s="11" customFormat="1" ht="22.9" customHeight="1">
      <c r="B210" s="144"/>
      <c r="D210" s="145" t="s">
        <v>75</v>
      </c>
      <c r="E210" s="154" t="s">
        <v>384</v>
      </c>
      <c r="F210" s="154" t="s">
        <v>385</v>
      </c>
      <c r="I210" s="147"/>
      <c r="J210" s="155">
        <f>BK210</f>
        <v>0</v>
      </c>
      <c r="L210" s="144"/>
      <c r="M210" s="149"/>
      <c r="P210" s="150">
        <f>P211</f>
        <v>0</v>
      </c>
      <c r="R210" s="150">
        <f>R211</f>
        <v>0</v>
      </c>
      <c r="T210" s="151">
        <f>T211</f>
        <v>0</v>
      </c>
      <c r="AR210" s="145" t="s">
        <v>84</v>
      </c>
      <c r="AT210" s="152" t="s">
        <v>75</v>
      </c>
      <c r="AU210" s="152" t="s">
        <v>84</v>
      </c>
      <c r="AY210" s="145" t="s">
        <v>147</v>
      </c>
      <c r="BK210" s="153">
        <f>BK211</f>
        <v>0</v>
      </c>
    </row>
    <row r="211" spans="2:65" s="1" customFormat="1" ht="33" customHeight="1">
      <c r="B211" s="129"/>
      <c r="C211" s="156" t="s">
        <v>361</v>
      </c>
      <c r="D211" s="156" t="s">
        <v>149</v>
      </c>
      <c r="E211" s="157" t="s">
        <v>386</v>
      </c>
      <c r="F211" s="158" t="s">
        <v>387</v>
      </c>
      <c r="G211" s="159" t="s">
        <v>206</v>
      </c>
      <c r="H211" s="160">
        <v>2985.4560000000001</v>
      </c>
      <c r="I211" s="161"/>
      <c r="J211" s="162">
        <f>ROUND(I211*H211,2)</f>
        <v>0</v>
      </c>
      <c r="K211" s="163"/>
      <c r="L211" s="30"/>
      <c r="M211" s="164" t="s">
        <v>1</v>
      </c>
      <c r="N211" s="128" t="s">
        <v>42</v>
      </c>
      <c r="P211" s="165">
        <f>O211*H211</f>
        <v>0</v>
      </c>
      <c r="Q211" s="165">
        <v>0</v>
      </c>
      <c r="R211" s="165">
        <f>Q211*H211</f>
        <v>0</v>
      </c>
      <c r="S211" s="165">
        <v>0</v>
      </c>
      <c r="T211" s="166">
        <f>S211*H211</f>
        <v>0</v>
      </c>
      <c r="AR211" s="167" t="s">
        <v>153</v>
      </c>
      <c r="AT211" s="167" t="s">
        <v>149</v>
      </c>
      <c r="AU211" s="167" t="s">
        <v>126</v>
      </c>
      <c r="AY211" s="13" t="s">
        <v>147</v>
      </c>
      <c r="BE211" s="94">
        <f>IF(N211="základná",J211,0)</f>
        <v>0</v>
      </c>
      <c r="BF211" s="94">
        <f>IF(N211="znížená",J211,0)</f>
        <v>0</v>
      </c>
      <c r="BG211" s="94">
        <f>IF(N211="zákl. prenesená",J211,0)</f>
        <v>0</v>
      </c>
      <c r="BH211" s="94">
        <f>IF(N211="zníž. prenesená",J211,0)</f>
        <v>0</v>
      </c>
      <c r="BI211" s="94">
        <f>IF(N211="nulová",J211,0)</f>
        <v>0</v>
      </c>
      <c r="BJ211" s="13" t="s">
        <v>126</v>
      </c>
      <c r="BK211" s="94">
        <f>ROUND(I211*H211,2)</f>
        <v>0</v>
      </c>
      <c r="BL211" s="13" t="s">
        <v>153</v>
      </c>
      <c r="BM211" s="167" t="s">
        <v>192</v>
      </c>
    </row>
    <row r="212" spans="2:65" s="11" customFormat="1" ht="25.9" customHeight="1">
      <c r="B212" s="144"/>
      <c r="D212" s="145" t="s">
        <v>75</v>
      </c>
      <c r="E212" s="146" t="s">
        <v>388</v>
      </c>
      <c r="F212" s="146" t="s">
        <v>389</v>
      </c>
      <c r="I212" s="147"/>
      <c r="J212" s="148">
        <f>BK212</f>
        <v>0</v>
      </c>
      <c r="L212" s="144"/>
      <c r="M212" s="149"/>
      <c r="P212" s="150">
        <f>P213</f>
        <v>0</v>
      </c>
      <c r="R212" s="150">
        <f>R213</f>
        <v>0.25750000000000001</v>
      </c>
      <c r="T212" s="151">
        <f>T213</f>
        <v>0</v>
      </c>
      <c r="AR212" s="145" t="s">
        <v>126</v>
      </c>
      <c r="AT212" s="152" t="s">
        <v>75</v>
      </c>
      <c r="AU212" s="152" t="s">
        <v>76</v>
      </c>
      <c r="AY212" s="145" t="s">
        <v>147</v>
      </c>
      <c r="BK212" s="153">
        <f>BK213</f>
        <v>0</v>
      </c>
    </row>
    <row r="213" spans="2:65" s="11" customFormat="1" ht="22.9" customHeight="1">
      <c r="B213" s="144"/>
      <c r="D213" s="145" t="s">
        <v>75</v>
      </c>
      <c r="E213" s="154" t="s">
        <v>390</v>
      </c>
      <c r="F213" s="154" t="s">
        <v>391</v>
      </c>
      <c r="I213" s="147"/>
      <c r="J213" s="155">
        <f>BK213</f>
        <v>0</v>
      </c>
      <c r="L213" s="144"/>
      <c r="M213" s="149"/>
      <c r="P213" s="150">
        <f>SUM(P214:P218)</f>
        <v>0</v>
      </c>
      <c r="R213" s="150">
        <f>SUM(R214:R218)</f>
        <v>0.25750000000000001</v>
      </c>
      <c r="T213" s="151">
        <f>SUM(T214:T218)</f>
        <v>0</v>
      </c>
      <c r="AR213" s="145" t="s">
        <v>126</v>
      </c>
      <c r="AT213" s="152" t="s">
        <v>75</v>
      </c>
      <c r="AU213" s="152" t="s">
        <v>84</v>
      </c>
      <c r="AY213" s="145" t="s">
        <v>147</v>
      </c>
      <c r="BK213" s="153">
        <f>SUM(BK214:BK218)</f>
        <v>0</v>
      </c>
    </row>
    <row r="214" spans="2:65" s="1" customFormat="1" ht="24.2" customHeight="1">
      <c r="B214" s="129"/>
      <c r="C214" s="156" t="s">
        <v>392</v>
      </c>
      <c r="D214" s="156" t="s">
        <v>149</v>
      </c>
      <c r="E214" s="157" t="s">
        <v>393</v>
      </c>
      <c r="F214" s="158" t="s">
        <v>394</v>
      </c>
      <c r="G214" s="159" t="s">
        <v>395</v>
      </c>
      <c r="H214" s="160">
        <v>350</v>
      </c>
      <c r="I214" s="161"/>
      <c r="J214" s="162">
        <f>ROUND(I214*H214,2)</f>
        <v>0</v>
      </c>
      <c r="K214" s="163"/>
      <c r="L214" s="30"/>
      <c r="M214" s="164" t="s">
        <v>1</v>
      </c>
      <c r="N214" s="128" t="s">
        <v>42</v>
      </c>
      <c r="P214" s="165">
        <f>O214*H214</f>
        <v>0</v>
      </c>
      <c r="Q214" s="165">
        <v>5.0000000000000002E-5</v>
      </c>
      <c r="R214" s="165">
        <f>Q214*H214</f>
        <v>1.7500000000000002E-2</v>
      </c>
      <c r="S214" s="165">
        <v>0</v>
      </c>
      <c r="T214" s="166">
        <f>S214*H214</f>
        <v>0</v>
      </c>
      <c r="AR214" s="167" t="s">
        <v>181</v>
      </c>
      <c r="AT214" s="167" t="s">
        <v>149</v>
      </c>
      <c r="AU214" s="167" t="s">
        <v>126</v>
      </c>
      <c r="AY214" s="13" t="s">
        <v>147</v>
      </c>
      <c r="BE214" s="94">
        <f>IF(N214="základná",J214,0)</f>
        <v>0</v>
      </c>
      <c r="BF214" s="94">
        <f>IF(N214="znížená",J214,0)</f>
        <v>0</v>
      </c>
      <c r="BG214" s="94">
        <f>IF(N214="zákl. prenesená",J214,0)</f>
        <v>0</v>
      </c>
      <c r="BH214" s="94">
        <f>IF(N214="zníž. prenesená",J214,0)</f>
        <v>0</v>
      </c>
      <c r="BI214" s="94">
        <f>IF(N214="nulová",J214,0)</f>
        <v>0</v>
      </c>
      <c r="BJ214" s="13" t="s">
        <v>126</v>
      </c>
      <c r="BK214" s="94">
        <f>ROUND(I214*H214,2)</f>
        <v>0</v>
      </c>
      <c r="BL214" s="13" t="s">
        <v>181</v>
      </c>
      <c r="BM214" s="167" t="s">
        <v>200</v>
      </c>
    </row>
    <row r="215" spans="2:65" s="1" customFormat="1" ht="33" customHeight="1">
      <c r="B215" s="129"/>
      <c r="C215" s="168" t="s">
        <v>396</v>
      </c>
      <c r="D215" s="168" t="s">
        <v>224</v>
      </c>
      <c r="E215" s="169" t="s">
        <v>397</v>
      </c>
      <c r="F215" s="170" t="s">
        <v>398</v>
      </c>
      <c r="G215" s="171" t="s">
        <v>227</v>
      </c>
      <c r="H215" s="172">
        <v>4</v>
      </c>
      <c r="I215" s="173"/>
      <c r="J215" s="174">
        <f>ROUND(I215*H215,2)</f>
        <v>0</v>
      </c>
      <c r="K215" s="175"/>
      <c r="L215" s="176"/>
      <c r="M215" s="177" t="s">
        <v>1</v>
      </c>
      <c r="N215" s="178" t="s">
        <v>42</v>
      </c>
      <c r="P215" s="165">
        <f>O215*H215</f>
        <v>0</v>
      </c>
      <c r="Q215" s="165">
        <v>3.1E-2</v>
      </c>
      <c r="R215" s="165">
        <f>Q215*H215</f>
        <v>0.124</v>
      </c>
      <c r="S215" s="165">
        <v>0</v>
      </c>
      <c r="T215" s="166">
        <f>S215*H215</f>
        <v>0</v>
      </c>
      <c r="AR215" s="167" t="s">
        <v>211</v>
      </c>
      <c r="AT215" s="167" t="s">
        <v>224</v>
      </c>
      <c r="AU215" s="167" t="s">
        <v>126</v>
      </c>
      <c r="AY215" s="13" t="s">
        <v>147</v>
      </c>
      <c r="BE215" s="94">
        <f>IF(N215="základná",J215,0)</f>
        <v>0</v>
      </c>
      <c r="BF215" s="94">
        <f>IF(N215="znížená",J215,0)</f>
        <v>0</v>
      </c>
      <c r="BG215" s="94">
        <f>IF(N215="zákl. prenesená",J215,0)</f>
        <v>0</v>
      </c>
      <c r="BH215" s="94">
        <f>IF(N215="zníž. prenesená",J215,0)</f>
        <v>0</v>
      </c>
      <c r="BI215" s="94">
        <f>IF(N215="nulová",J215,0)</f>
        <v>0</v>
      </c>
      <c r="BJ215" s="13" t="s">
        <v>126</v>
      </c>
      <c r="BK215" s="94">
        <f>ROUND(I215*H215,2)</f>
        <v>0</v>
      </c>
      <c r="BL215" s="13" t="s">
        <v>181</v>
      </c>
      <c r="BM215" s="167" t="s">
        <v>399</v>
      </c>
    </row>
    <row r="216" spans="2:65" s="1" customFormat="1" ht="24.2" customHeight="1">
      <c r="B216" s="129"/>
      <c r="C216" s="168" t="s">
        <v>400</v>
      </c>
      <c r="D216" s="168" t="s">
        <v>224</v>
      </c>
      <c r="E216" s="169" t="s">
        <v>401</v>
      </c>
      <c r="F216" s="170" t="s">
        <v>402</v>
      </c>
      <c r="G216" s="171" t="s">
        <v>227</v>
      </c>
      <c r="H216" s="172">
        <v>2</v>
      </c>
      <c r="I216" s="173"/>
      <c r="J216" s="174">
        <f>ROUND(I216*H216,2)</f>
        <v>0</v>
      </c>
      <c r="K216" s="175"/>
      <c r="L216" s="176"/>
      <c r="M216" s="177" t="s">
        <v>1</v>
      </c>
      <c r="N216" s="178" t="s">
        <v>42</v>
      </c>
      <c r="P216" s="165">
        <f>O216*H216</f>
        <v>0</v>
      </c>
      <c r="Q216" s="165">
        <v>2.9000000000000001E-2</v>
      </c>
      <c r="R216" s="165">
        <f>Q216*H216</f>
        <v>5.8000000000000003E-2</v>
      </c>
      <c r="S216" s="165">
        <v>0</v>
      </c>
      <c r="T216" s="166">
        <f>S216*H216</f>
        <v>0</v>
      </c>
      <c r="AR216" s="167" t="s">
        <v>211</v>
      </c>
      <c r="AT216" s="167" t="s">
        <v>224</v>
      </c>
      <c r="AU216" s="167" t="s">
        <v>126</v>
      </c>
      <c r="AY216" s="13" t="s">
        <v>147</v>
      </c>
      <c r="BE216" s="94">
        <f>IF(N216="základná",J216,0)</f>
        <v>0</v>
      </c>
      <c r="BF216" s="94">
        <f>IF(N216="znížená",J216,0)</f>
        <v>0</v>
      </c>
      <c r="BG216" s="94">
        <f>IF(N216="zákl. prenesená",J216,0)</f>
        <v>0</v>
      </c>
      <c r="BH216" s="94">
        <f>IF(N216="zníž. prenesená",J216,0)</f>
        <v>0</v>
      </c>
      <c r="BI216" s="94">
        <f>IF(N216="nulová",J216,0)</f>
        <v>0</v>
      </c>
      <c r="BJ216" s="13" t="s">
        <v>126</v>
      </c>
      <c r="BK216" s="94">
        <f>ROUND(I216*H216,2)</f>
        <v>0</v>
      </c>
      <c r="BL216" s="13" t="s">
        <v>181</v>
      </c>
      <c r="BM216" s="167" t="s">
        <v>154</v>
      </c>
    </row>
    <row r="217" spans="2:65" s="1" customFormat="1" ht="16.5" customHeight="1">
      <c r="B217" s="129"/>
      <c r="C217" s="168" t="s">
        <v>403</v>
      </c>
      <c r="D217" s="168" t="s">
        <v>224</v>
      </c>
      <c r="E217" s="169" t="s">
        <v>404</v>
      </c>
      <c r="F217" s="170" t="s">
        <v>405</v>
      </c>
      <c r="G217" s="171" t="s">
        <v>406</v>
      </c>
      <c r="H217" s="172">
        <v>1</v>
      </c>
      <c r="I217" s="173"/>
      <c r="J217" s="174">
        <f>ROUND(I217*H217,2)</f>
        <v>0</v>
      </c>
      <c r="K217" s="175"/>
      <c r="L217" s="176"/>
      <c r="M217" s="177" t="s">
        <v>1</v>
      </c>
      <c r="N217" s="178" t="s">
        <v>42</v>
      </c>
      <c r="P217" s="165">
        <f>O217*H217</f>
        <v>0</v>
      </c>
      <c r="Q217" s="165">
        <v>1.4500000000000001E-2</v>
      </c>
      <c r="R217" s="165">
        <f>Q217*H217</f>
        <v>1.4500000000000001E-2</v>
      </c>
      <c r="S217" s="165">
        <v>0</v>
      </c>
      <c r="T217" s="166">
        <f>S217*H217</f>
        <v>0</v>
      </c>
      <c r="AR217" s="167" t="s">
        <v>211</v>
      </c>
      <c r="AT217" s="167" t="s">
        <v>224</v>
      </c>
      <c r="AU217" s="167" t="s">
        <v>126</v>
      </c>
      <c r="AY217" s="13" t="s">
        <v>147</v>
      </c>
      <c r="BE217" s="94">
        <f>IF(N217="základná",J217,0)</f>
        <v>0</v>
      </c>
      <c r="BF217" s="94">
        <f>IF(N217="znížená",J217,0)</f>
        <v>0</v>
      </c>
      <c r="BG217" s="94">
        <f>IF(N217="zákl. prenesená",J217,0)</f>
        <v>0</v>
      </c>
      <c r="BH217" s="94">
        <f>IF(N217="zníž. prenesená",J217,0)</f>
        <v>0</v>
      </c>
      <c r="BI217" s="94">
        <f>IF(N217="nulová",J217,0)</f>
        <v>0</v>
      </c>
      <c r="BJ217" s="13" t="s">
        <v>126</v>
      </c>
      <c r="BK217" s="94">
        <f>ROUND(I217*H217,2)</f>
        <v>0</v>
      </c>
      <c r="BL217" s="13" t="s">
        <v>181</v>
      </c>
      <c r="BM217" s="167" t="s">
        <v>166</v>
      </c>
    </row>
    <row r="218" spans="2:65" s="1" customFormat="1" ht="37.9" customHeight="1">
      <c r="B218" s="129"/>
      <c r="C218" s="156" t="s">
        <v>407</v>
      </c>
      <c r="D218" s="156" t="s">
        <v>149</v>
      </c>
      <c r="E218" s="157" t="s">
        <v>408</v>
      </c>
      <c r="F218" s="158" t="s">
        <v>409</v>
      </c>
      <c r="G218" s="159" t="s">
        <v>395</v>
      </c>
      <c r="H218" s="160">
        <v>870</v>
      </c>
      <c r="I218" s="161"/>
      <c r="J218" s="162">
        <f>ROUND(I218*H218,2)</f>
        <v>0</v>
      </c>
      <c r="K218" s="163"/>
      <c r="L218" s="30"/>
      <c r="M218" s="164" t="s">
        <v>1</v>
      </c>
      <c r="N218" s="128" t="s">
        <v>42</v>
      </c>
      <c r="P218" s="165">
        <f>O218*H218</f>
        <v>0</v>
      </c>
      <c r="Q218" s="165">
        <v>5.0000000000000002E-5</v>
      </c>
      <c r="R218" s="165">
        <f>Q218*H218</f>
        <v>4.3500000000000004E-2</v>
      </c>
      <c r="S218" s="165">
        <v>0</v>
      </c>
      <c r="T218" s="166">
        <f>S218*H218</f>
        <v>0</v>
      </c>
      <c r="AR218" s="167" t="s">
        <v>181</v>
      </c>
      <c r="AT218" s="167" t="s">
        <v>149</v>
      </c>
      <c r="AU218" s="167" t="s">
        <v>126</v>
      </c>
      <c r="AY218" s="13" t="s">
        <v>147</v>
      </c>
      <c r="BE218" s="94">
        <f>IF(N218="základná",J218,0)</f>
        <v>0</v>
      </c>
      <c r="BF218" s="94">
        <f>IF(N218="znížená",J218,0)</f>
        <v>0</v>
      </c>
      <c r="BG218" s="94">
        <f>IF(N218="zákl. prenesená",J218,0)</f>
        <v>0</v>
      </c>
      <c r="BH218" s="94">
        <f>IF(N218="zníž. prenesená",J218,0)</f>
        <v>0</v>
      </c>
      <c r="BI218" s="94">
        <f>IF(N218="nulová",J218,0)</f>
        <v>0</v>
      </c>
      <c r="BJ218" s="13" t="s">
        <v>126</v>
      </c>
      <c r="BK218" s="94">
        <f>ROUND(I218*H218,2)</f>
        <v>0</v>
      </c>
      <c r="BL218" s="13" t="s">
        <v>181</v>
      </c>
      <c r="BM218" s="167" t="s">
        <v>161</v>
      </c>
    </row>
    <row r="219" spans="2:65" s="11" customFormat="1" ht="25.9" customHeight="1">
      <c r="B219" s="144"/>
      <c r="D219" s="145" t="s">
        <v>75</v>
      </c>
      <c r="E219" s="146" t="s">
        <v>410</v>
      </c>
      <c r="F219" s="146" t="s">
        <v>411</v>
      </c>
      <c r="I219" s="147"/>
      <c r="J219" s="148">
        <f>BK219</f>
        <v>0</v>
      </c>
      <c r="L219" s="144"/>
      <c r="M219" s="149"/>
      <c r="P219" s="150">
        <f>P220</f>
        <v>0</v>
      </c>
      <c r="R219" s="150">
        <f>R220</f>
        <v>0</v>
      </c>
      <c r="T219" s="151">
        <f>T220</f>
        <v>0</v>
      </c>
      <c r="AR219" s="145" t="s">
        <v>153</v>
      </c>
      <c r="AT219" s="152" t="s">
        <v>75</v>
      </c>
      <c r="AU219" s="152" t="s">
        <v>76</v>
      </c>
      <c r="AY219" s="145" t="s">
        <v>147</v>
      </c>
      <c r="BK219" s="153">
        <f>BK220</f>
        <v>0</v>
      </c>
    </row>
    <row r="220" spans="2:65" s="1" customFormat="1" ht="24.2" customHeight="1">
      <c r="B220" s="129"/>
      <c r="C220" s="156" t="s">
        <v>412</v>
      </c>
      <c r="D220" s="156" t="s">
        <v>149</v>
      </c>
      <c r="E220" s="157" t="s">
        <v>413</v>
      </c>
      <c r="F220" s="158" t="s">
        <v>414</v>
      </c>
      <c r="G220" s="159" t="s">
        <v>415</v>
      </c>
      <c r="H220" s="160">
        <v>162</v>
      </c>
      <c r="I220" s="161"/>
      <c r="J220" s="162">
        <f>ROUND(I220*H220,2)</f>
        <v>0</v>
      </c>
      <c r="K220" s="163"/>
      <c r="L220" s="30"/>
      <c r="M220" s="164" t="s">
        <v>1</v>
      </c>
      <c r="N220" s="128" t="s">
        <v>42</v>
      </c>
      <c r="P220" s="165">
        <f>O220*H220</f>
        <v>0</v>
      </c>
      <c r="Q220" s="165">
        <v>0</v>
      </c>
      <c r="R220" s="165">
        <f>Q220*H220</f>
        <v>0</v>
      </c>
      <c r="S220" s="165">
        <v>0</v>
      </c>
      <c r="T220" s="166">
        <f>S220*H220</f>
        <v>0</v>
      </c>
      <c r="AR220" s="167" t="s">
        <v>416</v>
      </c>
      <c r="AT220" s="167" t="s">
        <v>149</v>
      </c>
      <c r="AU220" s="167" t="s">
        <v>84</v>
      </c>
      <c r="AY220" s="13" t="s">
        <v>147</v>
      </c>
      <c r="BE220" s="94">
        <f>IF(N220="základná",J220,0)</f>
        <v>0</v>
      </c>
      <c r="BF220" s="94">
        <f>IF(N220="znížená",J220,0)</f>
        <v>0</v>
      </c>
      <c r="BG220" s="94">
        <f>IF(N220="zákl. prenesená",J220,0)</f>
        <v>0</v>
      </c>
      <c r="BH220" s="94">
        <f>IF(N220="zníž. prenesená",J220,0)</f>
        <v>0</v>
      </c>
      <c r="BI220" s="94">
        <f>IF(N220="nulová",J220,0)</f>
        <v>0</v>
      </c>
      <c r="BJ220" s="13" t="s">
        <v>126</v>
      </c>
      <c r="BK220" s="94">
        <f>ROUND(I220*H220,2)</f>
        <v>0</v>
      </c>
      <c r="BL220" s="13" t="s">
        <v>416</v>
      </c>
      <c r="BM220" s="167" t="s">
        <v>338</v>
      </c>
    </row>
    <row r="221" spans="2:65" s="11" customFormat="1" ht="25.9" customHeight="1">
      <c r="B221" s="144"/>
      <c r="D221" s="145" t="s">
        <v>75</v>
      </c>
      <c r="E221" s="146" t="s">
        <v>125</v>
      </c>
      <c r="F221" s="146" t="s">
        <v>417</v>
      </c>
      <c r="I221" s="147"/>
      <c r="J221" s="148">
        <f>BK221</f>
        <v>0</v>
      </c>
      <c r="L221" s="144"/>
      <c r="M221" s="149"/>
      <c r="P221" s="150">
        <f>P222+P228+P231</f>
        <v>0</v>
      </c>
      <c r="R221" s="150">
        <f>R222+R228+R231</f>
        <v>0</v>
      </c>
      <c r="T221" s="151">
        <f>T222+T228+T231</f>
        <v>0</v>
      </c>
      <c r="AR221" s="145" t="s">
        <v>182</v>
      </c>
      <c r="AT221" s="152" t="s">
        <v>75</v>
      </c>
      <c r="AU221" s="152" t="s">
        <v>76</v>
      </c>
      <c r="AY221" s="145" t="s">
        <v>147</v>
      </c>
      <c r="BK221" s="153">
        <f>BK222+BK228+BK231</f>
        <v>0</v>
      </c>
    </row>
    <row r="222" spans="2:65" s="11" customFormat="1" ht="22.9" customHeight="1">
      <c r="B222" s="144"/>
      <c r="D222" s="145" t="s">
        <v>75</v>
      </c>
      <c r="E222" s="154" t="s">
        <v>418</v>
      </c>
      <c r="F222" s="154" t="s">
        <v>419</v>
      </c>
      <c r="I222" s="147"/>
      <c r="J222" s="155">
        <f>BK222</f>
        <v>0</v>
      </c>
      <c r="L222" s="144"/>
      <c r="M222" s="149"/>
      <c r="P222" s="150">
        <f>SUM(P223:P227)</f>
        <v>0</v>
      </c>
      <c r="R222" s="150">
        <f>SUM(R223:R227)</f>
        <v>0</v>
      </c>
      <c r="T222" s="151">
        <f>SUM(T223:T227)</f>
        <v>0</v>
      </c>
      <c r="AR222" s="145" t="s">
        <v>182</v>
      </c>
      <c r="AT222" s="152" t="s">
        <v>75</v>
      </c>
      <c r="AU222" s="152" t="s">
        <v>84</v>
      </c>
      <c r="AY222" s="145" t="s">
        <v>147</v>
      </c>
      <c r="BK222" s="153">
        <f>SUM(BK223:BK227)</f>
        <v>0</v>
      </c>
    </row>
    <row r="223" spans="2:65" s="1" customFormat="1" ht="33" customHeight="1">
      <c r="B223" s="129"/>
      <c r="C223" s="156" t="s">
        <v>420</v>
      </c>
      <c r="D223" s="156" t="s">
        <v>149</v>
      </c>
      <c r="E223" s="157" t="s">
        <v>421</v>
      </c>
      <c r="F223" s="158" t="s">
        <v>422</v>
      </c>
      <c r="G223" s="159" t="s">
        <v>423</v>
      </c>
      <c r="H223" s="160">
        <v>1</v>
      </c>
      <c r="I223" s="161"/>
      <c r="J223" s="162">
        <f>ROUND(I223*H223,2)</f>
        <v>0</v>
      </c>
      <c r="K223" s="163"/>
      <c r="L223" s="30"/>
      <c r="M223" s="164" t="s">
        <v>1</v>
      </c>
      <c r="N223" s="128" t="s">
        <v>42</v>
      </c>
      <c r="P223" s="165">
        <f>O223*H223</f>
        <v>0</v>
      </c>
      <c r="Q223" s="165">
        <v>0</v>
      </c>
      <c r="R223" s="165">
        <f>Q223*H223</f>
        <v>0</v>
      </c>
      <c r="S223" s="165">
        <v>0</v>
      </c>
      <c r="T223" s="166">
        <f>S223*H223</f>
        <v>0</v>
      </c>
      <c r="AR223" s="167" t="s">
        <v>153</v>
      </c>
      <c r="AT223" s="167" t="s">
        <v>149</v>
      </c>
      <c r="AU223" s="167" t="s">
        <v>126</v>
      </c>
      <c r="AY223" s="13" t="s">
        <v>147</v>
      </c>
      <c r="BE223" s="94">
        <f>IF(N223="základná",J223,0)</f>
        <v>0</v>
      </c>
      <c r="BF223" s="94">
        <f>IF(N223="znížená",J223,0)</f>
        <v>0</v>
      </c>
      <c r="BG223" s="94">
        <f>IF(N223="zákl. prenesená",J223,0)</f>
        <v>0</v>
      </c>
      <c r="BH223" s="94">
        <f>IF(N223="zníž. prenesená",J223,0)</f>
        <v>0</v>
      </c>
      <c r="BI223" s="94">
        <f>IF(N223="nulová",J223,0)</f>
        <v>0</v>
      </c>
      <c r="BJ223" s="13" t="s">
        <v>126</v>
      </c>
      <c r="BK223" s="94">
        <f>ROUND(I223*H223,2)</f>
        <v>0</v>
      </c>
      <c r="BL223" s="13" t="s">
        <v>153</v>
      </c>
      <c r="BM223" s="167" t="s">
        <v>346</v>
      </c>
    </row>
    <row r="224" spans="2:65" s="1" customFormat="1" ht="44.25" customHeight="1">
      <c r="B224" s="129"/>
      <c r="C224" s="156" t="s">
        <v>369</v>
      </c>
      <c r="D224" s="156" t="s">
        <v>149</v>
      </c>
      <c r="E224" s="157" t="s">
        <v>424</v>
      </c>
      <c r="F224" s="158" t="s">
        <v>425</v>
      </c>
      <c r="G224" s="159" t="s">
        <v>423</v>
      </c>
      <c r="H224" s="160">
        <v>1</v>
      </c>
      <c r="I224" s="161"/>
      <c r="J224" s="162">
        <f>ROUND(I224*H224,2)</f>
        <v>0</v>
      </c>
      <c r="K224" s="163"/>
      <c r="L224" s="30"/>
      <c r="M224" s="164" t="s">
        <v>1</v>
      </c>
      <c r="N224" s="128" t="s">
        <v>42</v>
      </c>
      <c r="P224" s="165">
        <f>O224*H224</f>
        <v>0</v>
      </c>
      <c r="Q224" s="165">
        <v>0</v>
      </c>
      <c r="R224" s="165">
        <f>Q224*H224</f>
        <v>0</v>
      </c>
      <c r="S224" s="165">
        <v>0</v>
      </c>
      <c r="T224" s="166">
        <f>S224*H224</f>
        <v>0</v>
      </c>
      <c r="AR224" s="167" t="s">
        <v>153</v>
      </c>
      <c r="AT224" s="167" t="s">
        <v>149</v>
      </c>
      <c r="AU224" s="167" t="s">
        <v>126</v>
      </c>
      <c r="AY224" s="13" t="s">
        <v>147</v>
      </c>
      <c r="BE224" s="94">
        <f>IF(N224="základná",J224,0)</f>
        <v>0</v>
      </c>
      <c r="BF224" s="94">
        <f>IF(N224="znížená",J224,0)</f>
        <v>0</v>
      </c>
      <c r="BG224" s="94">
        <f>IF(N224="zákl. prenesená",J224,0)</f>
        <v>0</v>
      </c>
      <c r="BH224" s="94">
        <f>IF(N224="zníž. prenesená",J224,0)</f>
        <v>0</v>
      </c>
      <c r="BI224" s="94">
        <f>IF(N224="nulová",J224,0)</f>
        <v>0</v>
      </c>
      <c r="BJ224" s="13" t="s">
        <v>126</v>
      </c>
      <c r="BK224" s="94">
        <f>ROUND(I224*H224,2)</f>
        <v>0</v>
      </c>
      <c r="BL224" s="13" t="s">
        <v>153</v>
      </c>
      <c r="BM224" s="167" t="s">
        <v>301</v>
      </c>
    </row>
    <row r="225" spans="2:65" s="1" customFormat="1" ht="24.2" customHeight="1">
      <c r="B225" s="129"/>
      <c r="C225" s="156" t="s">
        <v>426</v>
      </c>
      <c r="D225" s="156" t="s">
        <v>149</v>
      </c>
      <c r="E225" s="157" t="s">
        <v>427</v>
      </c>
      <c r="F225" s="158" t="s">
        <v>428</v>
      </c>
      <c r="G225" s="159" t="s">
        <v>423</v>
      </c>
      <c r="H225" s="160">
        <v>1</v>
      </c>
      <c r="I225" s="161"/>
      <c r="J225" s="162">
        <f>ROUND(I225*H225,2)</f>
        <v>0</v>
      </c>
      <c r="K225" s="163"/>
      <c r="L225" s="30"/>
      <c r="M225" s="164" t="s">
        <v>1</v>
      </c>
      <c r="N225" s="128" t="s">
        <v>42</v>
      </c>
      <c r="P225" s="165">
        <f>O225*H225</f>
        <v>0</v>
      </c>
      <c r="Q225" s="165">
        <v>0</v>
      </c>
      <c r="R225" s="165">
        <f>Q225*H225</f>
        <v>0</v>
      </c>
      <c r="S225" s="165">
        <v>0</v>
      </c>
      <c r="T225" s="166">
        <f>S225*H225</f>
        <v>0</v>
      </c>
      <c r="AR225" s="167" t="s">
        <v>153</v>
      </c>
      <c r="AT225" s="167" t="s">
        <v>149</v>
      </c>
      <c r="AU225" s="167" t="s">
        <v>126</v>
      </c>
      <c r="AY225" s="13" t="s">
        <v>147</v>
      </c>
      <c r="BE225" s="94">
        <f>IF(N225="základná",J225,0)</f>
        <v>0</v>
      </c>
      <c r="BF225" s="94">
        <f>IF(N225="znížená",J225,0)</f>
        <v>0</v>
      </c>
      <c r="BG225" s="94">
        <f>IF(N225="zákl. prenesená",J225,0)</f>
        <v>0</v>
      </c>
      <c r="BH225" s="94">
        <f>IF(N225="zníž. prenesená",J225,0)</f>
        <v>0</v>
      </c>
      <c r="BI225" s="94">
        <f>IF(N225="nulová",J225,0)</f>
        <v>0</v>
      </c>
      <c r="BJ225" s="13" t="s">
        <v>126</v>
      </c>
      <c r="BK225" s="94">
        <f>ROUND(I225*H225,2)</f>
        <v>0</v>
      </c>
      <c r="BL225" s="13" t="s">
        <v>153</v>
      </c>
      <c r="BM225" s="167" t="s">
        <v>309</v>
      </c>
    </row>
    <row r="226" spans="2:65" s="1" customFormat="1" ht="24.2" customHeight="1">
      <c r="B226" s="129"/>
      <c r="C226" s="156" t="s">
        <v>372</v>
      </c>
      <c r="D226" s="156" t="s">
        <v>149</v>
      </c>
      <c r="E226" s="157" t="s">
        <v>429</v>
      </c>
      <c r="F226" s="158" t="s">
        <v>430</v>
      </c>
      <c r="G226" s="159" t="s">
        <v>423</v>
      </c>
      <c r="H226" s="160">
        <v>1</v>
      </c>
      <c r="I226" s="161"/>
      <c r="J226" s="162">
        <f>ROUND(I226*H226,2)</f>
        <v>0</v>
      </c>
      <c r="K226" s="163"/>
      <c r="L226" s="30"/>
      <c r="M226" s="164" t="s">
        <v>1</v>
      </c>
      <c r="N226" s="128" t="s">
        <v>42</v>
      </c>
      <c r="P226" s="165">
        <f>O226*H226</f>
        <v>0</v>
      </c>
      <c r="Q226" s="165">
        <v>0</v>
      </c>
      <c r="R226" s="165">
        <f>Q226*H226</f>
        <v>0</v>
      </c>
      <c r="S226" s="165">
        <v>0</v>
      </c>
      <c r="T226" s="166">
        <f>S226*H226</f>
        <v>0</v>
      </c>
      <c r="AR226" s="167" t="s">
        <v>153</v>
      </c>
      <c r="AT226" s="167" t="s">
        <v>149</v>
      </c>
      <c r="AU226" s="167" t="s">
        <v>126</v>
      </c>
      <c r="AY226" s="13" t="s">
        <v>147</v>
      </c>
      <c r="BE226" s="94">
        <f>IF(N226="základná",J226,0)</f>
        <v>0</v>
      </c>
      <c r="BF226" s="94">
        <f>IF(N226="znížená",J226,0)</f>
        <v>0</v>
      </c>
      <c r="BG226" s="94">
        <f>IF(N226="zákl. prenesená",J226,0)</f>
        <v>0</v>
      </c>
      <c r="BH226" s="94">
        <f>IF(N226="zníž. prenesená",J226,0)</f>
        <v>0</v>
      </c>
      <c r="BI226" s="94">
        <f>IF(N226="nulová",J226,0)</f>
        <v>0</v>
      </c>
      <c r="BJ226" s="13" t="s">
        <v>126</v>
      </c>
      <c r="BK226" s="94">
        <f>ROUND(I226*H226,2)</f>
        <v>0</v>
      </c>
      <c r="BL226" s="13" t="s">
        <v>153</v>
      </c>
      <c r="BM226" s="167" t="s">
        <v>318</v>
      </c>
    </row>
    <row r="227" spans="2:65" s="1" customFormat="1" ht="21.75" customHeight="1">
      <c r="B227" s="129"/>
      <c r="C227" s="156" t="s">
        <v>431</v>
      </c>
      <c r="D227" s="156" t="s">
        <v>149</v>
      </c>
      <c r="E227" s="157" t="s">
        <v>432</v>
      </c>
      <c r="F227" s="158" t="s">
        <v>433</v>
      </c>
      <c r="G227" s="159" t="s">
        <v>423</v>
      </c>
      <c r="H227" s="160">
        <v>1</v>
      </c>
      <c r="I227" s="161"/>
      <c r="J227" s="162">
        <f>ROUND(I227*H227,2)</f>
        <v>0</v>
      </c>
      <c r="K227" s="163"/>
      <c r="L227" s="30"/>
      <c r="M227" s="164" t="s">
        <v>1</v>
      </c>
      <c r="N227" s="128" t="s">
        <v>42</v>
      </c>
      <c r="P227" s="165">
        <f>O227*H227</f>
        <v>0</v>
      </c>
      <c r="Q227" s="165">
        <v>0</v>
      </c>
      <c r="R227" s="165">
        <f>Q227*H227</f>
        <v>0</v>
      </c>
      <c r="S227" s="165">
        <v>0</v>
      </c>
      <c r="T227" s="166">
        <f>S227*H227</f>
        <v>0</v>
      </c>
      <c r="AR227" s="167" t="s">
        <v>153</v>
      </c>
      <c r="AT227" s="167" t="s">
        <v>149</v>
      </c>
      <c r="AU227" s="167" t="s">
        <v>126</v>
      </c>
      <c r="AY227" s="13" t="s">
        <v>147</v>
      </c>
      <c r="BE227" s="94">
        <f>IF(N227="základná",J227,0)</f>
        <v>0</v>
      </c>
      <c r="BF227" s="94">
        <f>IF(N227="znížená",J227,0)</f>
        <v>0</v>
      </c>
      <c r="BG227" s="94">
        <f>IF(N227="zákl. prenesená",J227,0)</f>
        <v>0</v>
      </c>
      <c r="BH227" s="94">
        <f>IF(N227="zníž. prenesená",J227,0)</f>
        <v>0</v>
      </c>
      <c r="BI227" s="94">
        <f>IF(N227="nulová",J227,0)</f>
        <v>0</v>
      </c>
      <c r="BJ227" s="13" t="s">
        <v>126</v>
      </c>
      <c r="BK227" s="94">
        <f>ROUND(I227*H227,2)</f>
        <v>0</v>
      </c>
      <c r="BL227" s="13" t="s">
        <v>153</v>
      </c>
      <c r="BM227" s="167" t="s">
        <v>219</v>
      </c>
    </row>
    <row r="228" spans="2:65" s="11" customFormat="1" ht="22.9" customHeight="1">
      <c r="B228" s="144"/>
      <c r="D228" s="145" t="s">
        <v>75</v>
      </c>
      <c r="E228" s="154" t="s">
        <v>434</v>
      </c>
      <c r="F228" s="154" t="s">
        <v>435</v>
      </c>
      <c r="I228" s="147"/>
      <c r="J228" s="155">
        <f>BK228</f>
        <v>0</v>
      </c>
      <c r="L228" s="144"/>
      <c r="M228" s="149"/>
      <c r="P228" s="150">
        <f>SUM(P229:P230)</f>
        <v>0</v>
      </c>
      <c r="R228" s="150">
        <f>SUM(R229:R230)</f>
        <v>0</v>
      </c>
      <c r="T228" s="151">
        <f>SUM(T229:T230)</f>
        <v>0</v>
      </c>
      <c r="AR228" s="145" t="s">
        <v>182</v>
      </c>
      <c r="AT228" s="152" t="s">
        <v>75</v>
      </c>
      <c r="AU228" s="152" t="s">
        <v>84</v>
      </c>
      <c r="AY228" s="145" t="s">
        <v>147</v>
      </c>
      <c r="BK228" s="153">
        <f>SUM(BK229:BK230)</f>
        <v>0</v>
      </c>
    </row>
    <row r="229" spans="2:65" s="1" customFormat="1" ht="44.25" customHeight="1">
      <c r="B229" s="129"/>
      <c r="C229" s="156" t="s">
        <v>376</v>
      </c>
      <c r="D229" s="156" t="s">
        <v>149</v>
      </c>
      <c r="E229" s="157" t="s">
        <v>436</v>
      </c>
      <c r="F229" s="158" t="s">
        <v>437</v>
      </c>
      <c r="G229" s="159" t="s">
        <v>423</v>
      </c>
      <c r="H229" s="160">
        <v>1</v>
      </c>
      <c r="I229" s="161"/>
      <c r="J229" s="162">
        <f>ROUND(I229*H229,2)</f>
        <v>0</v>
      </c>
      <c r="K229" s="163"/>
      <c r="L229" s="30"/>
      <c r="M229" s="164" t="s">
        <v>1</v>
      </c>
      <c r="N229" s="128" t="s">
        <v>42</v>
      </c>
      <c r="P229" s="165">
        <f>O229*H229</f>
        <v>0</v>
      </c>
      <c r="Q229" s="165">
        <v>0</v>
      </c>
      <c r="R229" s="165">
        <f>Q229*H229</f>
        <v>0</v>
      </c>
      <c r="S229" s="165">
        <v>0</v>
      </c>
      <c r="T229" s="166">
        <f>S229*H229</f>
        <v>0</v>
      </c>
      <c r="AR229" s="167" t="s">
        <v>153</v>
      </c>
      <c r="AT229" s="167" t="s">
        <v>149</v>
      </c>
      <c r="AU229" s="167" t="s">
        <v>126</v>
      </c>
      <c r="AY229" s="13" t="s">
        <v>147</v>
      </c>
      <c r="BE229" s="94">
        <f>IF(N229="základná",J229,0)</f>
        <v>0</v>
      </c>
      <c r="BF229" s="94">
        <f>IF(N229="znížená",J229,0)</f>
        <v>0</v>
      </c>
      <c r="BG229" s="94">
        <f>IF(N229="zákl. prenesená",J229,0)</f>
        <v>0</v>
      </c>
      <c r="BH229" s="94">
        <f>IF(N229="zníž. prenesená",J229,0)</f>
        <v>0</v>
      </c>
      <c r="BI229" s="94">
        <f>IF(N229="nulová",J229,0)</f>
        <v>0</v>
      </c>
      <c r="BJ229" s="13" t="s">
        <v>126</v>
      </c>
      <c r="BK229" s="94">
        <f>ROUND(I229*H229,2)</f>
        <v>0</v>
      </c>
      <c r="BL229" s="13" t="s">
        <v>153</v>
      </c>
      <c r="BM229" s="167" t="s">
        <v>233</v>
      </c>
    </row>
    <row r="230" spans="2:65" s="1" customFormat="1" ht="24.2" customHeight="1">
      <c r="B230" s="129"/>
      <c r="C230" s="156" t="s">
        <v>438</v>
      </c>
      <c r="D230" s="156" t="s">
        <v>149</v>
      </c>
      <c r="E230" s="157" t="s">
        <v>439</v>
      </c>
      <c r="F230" s="158" t="s">
        <v>440</v>
      </c>
      <c r="G230" s="159" t="s">
        <v>423</v>
      </c>
      <c r="H230" s="160">
        <v>1</v>
      </c>
      <c r="I230" s="161"/>
      <c r="J230" s="162">
        <f>ROUND(I230*H230,2)</f>
        <v>0</v>
      </c>
      <c r="K230" s="163"/>
      <c r="L230" s="30"/>
      <c r="M230" s="164" t="s">
        <v>1</v>
      </c>
      <c r="N230" s="128" t="s">
        <v>42</v>
      </c>
      <c r="P230" s="165">
        <f>O230*H230</f>
        <v>0</v>
      </c>
      <c r="Q230" s="165">
        <v>0</v>
      </c>
      <c r="R230" s="165">
        <f>Q230*H230</f>
        <v>0</v>
      </c>
      <c r="S230" s="165">
        <v>0</v>
      </c>
      <c r="T230" s="166">
        <f>S230*H230</f>
        <v>0</v>
      </c>
      <c r="AR230" s="167" t="s">
        <v>153</v>
      </c>
      <c r="AT230" s="167" t="s">
        <v>149</v>
      </c>
      <c r="AU230" s="167" t="s">
        <v>126</v>
      </c>
      <c r="AY230" s="13" t="s">
        <v>147</v>
      </c>
      <c r="BE230" s="94">
        <f>IF(N230="základná",J230,0)</f>
        <v>0</v>
      </c>
      <c r="BF230" s="94">
        <f>IF(N230="znížená",J230,0)</f>
        <v>0</v>
      </c>
      <c r="BG230" s="94">
        <f>IF(N230="zákl. prenesená",J230,0)</f>
        <v>0</v>
      </c>
      <c r="BH230" s="94">
        <f>IF(N230="zníž. prenesená",J230,0)</f>
        <v>0</v>
      </c>
      <c r="BI230" s="94">
        <f>IF(N230="nulová",J230,0)</f>
        <v>0</v>
      </c>
      <c r="BJ230" s="13" t="s">
        <v>126</v>
      </c>
      <c r="BK230" s="94">
        <f>ROUND(I230*H230,2)</f>
        <v>0</v>
      </c>
      <c r="BL230" s="13" t="s">
        <v>153</v>
      </c>
      <c r="BM230" s="167" t="s">
        <v>229</v>
      </c>
    </row>
    <row r="231" spans="2:65" s="11" customFormat="1" ht="22.9" customHeight="1">
      <c r="B231" s="144"/>
      <c r="D231" s="145" t="s">
        <v>75</v>
      </c>
      <c r="E231" s="154" t="s">
        <v>441</v>
      </c>
      <c r="F231" s="154" t="s">
        <v>442</v>
      </c>
      <c r="I231" s="147"/>
      <c r="J231" s="155">
        <f>BK231</f>
        <v>0</v>
      </c>
      <c r="L231" s="144"/>
      <c r="M231" s="149"/>
      <c r="P231" s="150">
        <f>P232</f>
        <v>0</v>
      </c>
      <c r="R231" s="150">
        <f>R232</f>
        <v>0</v>
      </c>
      <c r="T231" s="151">
        <f>T232</f>
        <v>0</v>
      </c>
      <c r="AR231" s="145" t="s">
        <v>182</v>
      </c>
      <c r="AT231" s="152" t="s">
        <v>75</v>
      </c>
      <c r="AU231" s="152" t="s">
        <v>84</v>
      </c>
      <c r="AY231" s="145" t="s">
        <v>147</v>
      </c>
      <c r="BK231" s="153">
        <f>BK232</f>
        <v>0</v>
      </c>
    </row>
    <row r="232" spans="2:65" s="1" customFormat="1" ht="16.5" customHeight="1">
      <c r="B232" s="129"/>
      <c r="C232" s="156" t="s">
        <v>379</v>
      </c>
      <c r="D232" s="156" t="s">
        <v>149</v>
      </c>
      <c r="E232" s="157" t="s">
        <v>443</v>
      </c>
      <c r="F232" s="158" t="s">
        <v>444</v>
      </c>
      <c r="G232" s="159" t="s">
        <v>423</v>
      </c>
      <c r="H232" s="160">
        <v>1</v>
      </c>
      <c r="I232" s="161"/>
      <c r="J232" s="162">
        <f>ROUND(I232*H232,2)</f>
        <v>0</v>
      </c>
      <c r="K232" s="163"/>
      <c r="L232" s="30"/>
      <c r="M232" s="179" t="s">
        <v>1</v>
      </c>
      <c r="N232" s="180" t="s">
        <v>42</v>
      </c>
      <c r="O232" s="181"/>
      <c r="P232" s="182">
        <f>O232*H232</f>
        <v>0</v>
      </c>
      <c r="Q232" s="182">
        <v>0</v>
      </c>
      <c r="R232" s="182">
        <f>Q232*H232</f>
        <v>0</v>
      </c>
      <c r="S232" s="182">
        <v>0</v>
      </c>
      <c r="T232" s="183">
        <f>S232*H232</f>
        <v>0</v>
      </c>
      <c r="AR232" s="167" t="s">
        <v>153</v>
      </c>
      <c r="AT232" s="167" t="s">
        <v>149</v>
      </c>
      <c r="AU232" s="167" t="s">
        <v>126</v>
      </c>
      <c r="AY232" s="13" t="s">
        <v>147</v>
      </c>
      <c r="BE232" s="94">
        <f>IF(N232="základná",J232,0)</f>
        <v>0</v>
      </c>
      <c r="BF232" s="94">
        <f>IF(N232="znížená",J232,0)</f>
        <v>0</v>
      </c>
      <c r="BG232" s="94">
        <f>IF(N232="zákl. prenesená",J232,0)</f>
        <v>0</v>
      </c>
      <c r="BH232" s="94">
        <f>IF(N232="zníž. prenesená",J232,0)</f>
        <v>0</v>
      </c>
      <c r="BI232" s="94">
        <f>IF(N232="nulová",J232,0)</f>
        <v>0</v>
      </c>
      <c r="BJ232" s="13" t="s">
        <v>126</v>
      </c>
      <c r="BK232" s="94">
        <f>ROUND(I232*H232,2)</f>
        <v>0</v>
      </c>
      <c r="BL232" s="13" t="s">
        <v>153</v>
      </c>
      <c r="BM232" s="167" t="s">
        <v>392</v>
      </c>
    </row>
    <row r="233" spans="2:65" s="1" customFormat="1" ht="6.95" customHeight="1">
      <c r="B233" s="45"/>
      <c r="C233" s="46"/>
      <c r="D233" s="46"/>
      <c r="E233" s="46"/>
      <c r="F233" s="46"/>
      <c r="G233" s="46"/>
      <c r="H233" s="46"/>
      <c r="I233" s="46"/>
      <c r="J233" s="46"/>
      <c r="K233" s="46"/>
      <c r="L233" s="30"/>
    </row>
  </sheetData>
  <autoFilter ref="C141:K232" xr:uid="{00000000-0009-0000-0000-000001000000}"/>
  <mergeCells count="14">
    <mergeCell ref="D120:F120"/>
    <mergeCell ref="E132:H132"/>
    <mergeCell ref="E134:H134"/>
    <mergeCell ref="L2:V2"/>
    <mergeCell ref="E87:H87"/>
    <mergeCell ref="D116:F116"/>
    <mergeCell ref="D117:F117"/>
    <mergeCell ref="D118:F118"/>
    <mergeCell ref="D119:F119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149"/>
  <sheetViews>
    <sheetView showGridLines="0" topLeftCell="A127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31" t="s">
        <v>5</v>
      </c>
      <c r="M2" s="212"/>
      <c r="N2" s="212"/>
      <c r="O2" s="212"/>
      <c r="P2" s="212"/>
      <c r="Q2" s="212"/>
      <c r="R2" s="212"/>
      <c r="S2" s="212"/>
      <c r="T2" s="212"/>
      <c r="U2" s="212"/>
      <c r="V2" s="212"/>
      <c r="AT2" s="13" t="s">
        <v>88</v>
      </c>
    </row>
    <row r="3" spans="2:46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76</v>
      </c>
    </row>
    <row r="4" spans="2:46" ht="24.95" customHeight="1">
      <c r="B4" s="16"/>
      <c r="D4" s="17" t="s">
        <v>98</v>
      </c>
      <c r="L4" s="16"/>
      <c r="M4" s="101" t="s">
        <v>10</v>
      </c>
      <c r="AT4" s="13" t="s">
        <v>3</v>
      </c>
    </row>
    <row r="5" spans="2:46" ht="6.95" customHeight="1">
      <c r="B5" s="16"/>
      <c r="L5" s="16"/>
    </row>
    <row r="6" spans="2:46" ht="12" customHeight="1">
      <c r="B6" s="16"/>
      <c r="D6" s="23" t="s">
        <v>15</v>
      </c>
      <c r="L6" s="16"/>
    </row>
    <row r="7" spans="2:46" ht="16.5" customHeight="1">
      <c r="B7" s="16"/>
      <c r="E7" s="232" t="str">
        <f>'Rekapitulácia stavby'!K6</f>
        <v>Cyklistická komunikácia Moskovská trieda - Kremnická ulica</v>
      </c>
      <c r="F7" s="233"/>
      <c r="G7" s="233"/>
      <c r="H7" s="233"/>
      <c r="L7" s="16"/>
    </row>
    <row r="8" spans="2:46" s="1" customFormat="1" ht="12" customHeight="1">
      <c r="B8" s="30"/>
      <c r="D8" s="23" t="s">
        <v>99</v>
      </c>
      <c r="L8" s="30"/>
    </row>
    <row r="9" spans="2:46" s="1" customFormat="1" ht="16.5" customHeight="1">
      <c r="B9" s="30"/>
      <c r="E9" s="184" t="s">
        <v>445</v>
      </c>
      <c r="F9" s="234"/>
      <c r="G9" s="234"/>
      <c r="H9" s="234"/>
      <c r="L9" s="30"/>
    </row>
    <row r="10" spans="2:46" s="1" customFormat="1" ht="11.25">
      <c r="B10" s="30"/>
      <c r="L10" s="30"/>
    </row>
    <row r="11" spans="2:46" s="1" customFormat="1" ht="12" customHeight="1">
      <c r="B11" s="30"/>
      <c r="D11" s="23" t="s">
        <v>17</v>
      </c>
      <c r="F11" s="21" t="s">
        <v>1</v>
      </c>
      <c r="I11" s="23" t="s">
        <v>18</v>
      </c>
      <c r="J11" s="21" t="s">
        <v>1</v>
      </c>
      <c r="L11" s="30"/>
    </row>
    <row r="12" spans="2:46" s="1" customFormat="1" ht="12" customHeight="1">
      <c r="B12" s="30"/>
      <c r="D12" s="23" t="s">
        <v>19</v>
      </c>
      <c r="F12" s="21" t="s">
        <v>20</v>
      </c>
      <c r="I12" s="23" t="s">
        <v>21</v>
      </c>
      <c r="J12" s="53" t="str">
        <f>'Rekapitulácia stavby'!AN8</f>
        <v>21. 7. 2022</v>
      </c>
      <c r="L12" s="30"/>
    </row>
    <row r="13" spans="2:46" s="1" customFormat="1" ht="10.9" customHeight="1">
      <c r="B13" s="30"/>
      <c r="L13" s="30"/>
    </row>
    <row r="14" spans="2:46" s="1" customFormat="1" ht="12" customHeight="1">
      <c r="B14" s="30"/>
      <c r="D14" s="23" t="s">
        <v>23</v>
      </c>
      <c r="I14" s="23" t="s">
        <v>24</v>
      </c>
      <c r="J14" s="21" t="str">
        <f>IF('Rekapitulácia stavby'!AN10="","",'Rekapitulácia stavby'!AN10)</f>
        <v/>
      </c>
      <c r="L14" s="30"/>
    </row>
    <row r="15" spans="2:46" s="1" customFormat="1" ht="18" customHeight="1">
      <c r="B15" s="30"/>
      <c r="E15" s="21" t="str">
        <f>IF('Rekapitulácia stavby'!E11="","",'Rekapitulácia stavby'!E11)</f>
        <v>Mestská časť Košice - Sídlisko KVP</v>
      </c>
      <c r="I15" s="23" t="s">
        <v>26</v>
      </c>
      <c r="J15" s="21" t="str">
        <f>IF('Rekapitulácia stavby'!AN11="","",'Rekapitulácia stavby'!AN11)</f>
        <v/>
      </c>
      <c r="L15" s="30"/>
    </row>
    <row r="16" spans="2:46" s="1" customFormat="1" ht="6.95" customHeight="1">
      <c r="B16" s="30"/>
      <c r="L16" s="30"/>
    </row>
    <row r="17" spans="2:12" s="1" customFormat="1" ht="12" customHeight="1">
      <c r="B17" s="30"/>
      <c r="D17" s="23" t="s">
        <v>27</v>
      </c>
      <c r="I17" s="23" t="s">
        <v>24</v>
      </c>
      <c r="J17" s="24" t="str">
        <f>'Rekapitulácia stavby'!AN13</f>
        <v>Vyplň údaj</v>
      </c>
      <c r="L17" s="30"/>
    </row>
    <row r="18" spans="2:12" s="1" customFormat="1" ht="18" customHeight="1">
      <c r="B18" s="30"/>
      <c r="E18" s="235" t="str">
        <f>'Rekapitulácia stavby'!E14</f>
        <v>Vyplň údaj</v>
      </c>
      <c r="F18" s="211"/>
      <c r="G18" s="211"/>
      <c r="H18" s="211"/>
      <c r="I18" s="23" t="s">
        <v>26</v>
      </c>
      <c r="J18" s="24" t="str">
        <f>'Rekapitulácia stavby'!AN14</f>
        <v>Vyplň údaj</v>
      </c>
      <c r="L18" s="30"/>
    </row>
    <row r="19" spans="2:12" s="1" customFormat="1" ht="6.95" customHeight="1">
      <c r="B19" s="30"/>
      <c r="L19" s="30"/>
    </row>
    <row r="20" spans="2:12" s="1" customFormat="1" ht="12" customHeight="1">
      <c r="B20" s="30"/>
      <c r="D20" s="23" t="s">
        <v>29</v>
      </c>
      <c r="I20" s="23" t="s">
        <v>24</v>
      </c>
      <c r="J20" s="21" t="str">
        <f>IF('Rekapitulácia stavby'!AN16="","",'Rekapitulácia stavby'!AN16)</f>
        <v/>
      </c>
      <c r="L20" s="30"/>
    </row>
    <row r="21" spans="2:12" s="1" customFormat="1" ht="18" customHeight="1">
      <c r="B21" s="30"/>
      <c r="E21" s="21" t="str">
        <f>IF('Rekapitulácia stavby'!E17="","",'Rekapitulácia stavby'!E17)</f>
        <v>Ing.arch. Jana Lamiová, Ing.arch. Alexander Lami</v>
      </c>
      <c r="I21" s="23" t="s">
        <v>26</v>
      </c>
      <c r="J21" s="21" t="str">
        <f>IF('Rekapitulácia stavby'!AN17="","",'Rekapitulácia stavby'!AN17)</f>
        <v/>
      </c>
      <c r="L21" s="30"/>
    </row>
    <row r="22" spans="2:12" s="1" customFormat="1" ht="6.95" customHeight="1">
      <c r="B22" s="30"/>
      <c r="L22" s="30"/>
    </row>
    <row r="23" spans="2:12" s="1" customFormat="1" ht="12" customHeight="1">
      <c r="B23" s="30"/>
      <c r="D23" s="23" t="s">
        <v>32</v>
      </c>
      <c r="I23" s="23" t="s">
        <v>24</v>
      </c>
      <c r="J23" s="21" t="s">
        <v>1</v>
      </c>
      <c r="L23" s="30"/>
    </row>
    <row r="24" spans="2:12" s="1" customFormat="1" ht="18" customHeight="1">
      <c r="B24" s="30"/>
      <c r="E24" s="21" t="s">
        <v>446</v>
      </c>
      <c r="I24" s="23" t="s">
        <v>26</v>
      </c>
      <c r="J24" s="21" t="s">
        <v>1</v>
      </c>
      <c r="L24" s="30"/>
    </row>
    <row r="25" spans="2:12" s="1" customFormat="1" ht="6.95" customHeight="1">
      <c r="B25" s="30"/>
      <c r="L25" s="30"/>
    </row>
    <row r="26" spans="2:12" s="1" customFormat="1" ht="12" customHeight="1">
      <c r="B26" s="30"/>
      <c r="D26" s="23" t="s">
        <v>33</v>
      </c>
      <c r="L26" s="30"/>
    </row>
    <row r="27" spans="2:12" s="7" customFormat="1" ht="16.5" customHeight="1">
      <c r="B27" s="102"/>
      <c r="E27" s="216" t="s">
        <v>1</v>
      </c>
      <c r="F27" s="216"/>
      <c r="G27" s="216"/>
      <c r="H27" s="216"/>
      <c r="L27" s="102"/>
    </row>
    <row r="28" spans="2:12" s="1" customFormat="1" ht="6.95" customHeight="1">
      <c r="B28" s="30"/>
      <c r="L28" s="30"/>
    </row>
    <row r="29" spans="2:12" s="1" customFormat="1" ht="6.95" customHeight="1">
      <c r="B29" s="30"/>
      <c r="D29" s="54"/>
      <c r="E29" s="54"/>
      <c r="F29" s="54"/>
      <c r="G29" s="54"/>
      <c r="H29" s="54"/>
      <c r="I29" s="54"/>
      <c r="J29" s="54"/>
      <c r="K29" s="54"/>
      <c r="L29" s="30"/>
    </row>
    <row r="30" spans="2:12" s="1" customFormat="1" ht="14.45" customHeight="1">
      <c r="B30" s="30"/>
      <c r="D30" s="21" t="s">
        <v>101</v>
      </c>
      <c r="J30" s="29">
        <f>J96</f>
        <v>0</v>
      </c>
      <c r="L30" s="30"/>
    </row>
    <row r="31" spans="2:12" s="1" customFormat="1" ht="14.45" customHeight="1">
      <c r="B31" s="30"/>
      <c r="D31" s="28" t="s">
        <v>92</v>
      </c>
      <c r="J31" s="29">
        <f>J102</f>
        <v>0</v>
      </c>
      <c r="L31" s="30"/>
    </row>
    <row r="32" spans="2:12" s="1" customFormat="1" ht="25.35" customHeight="1">
      <c r="B32" s="30"/>
      <c r="D32" s="103" t="s">
        <v>36</v>
      </c>
      <c r="J32" s="67">
        <f>ROUND(J30 + J31, 2)</f>
        <v>0</v>
      </c>
      <c r="L32" s="30"/>
    </row>
    <row r="33" spans="2:12" s="1" customFormat="1" ht="6.95" customHeight="1">
      <c r="B33" s="30"/>
      <c r="D33" s="54"/>
      <c r="E33" s="54"/>
      <c r="F33" s="54"/>
      <c r="G33" s="54"/>
      <c r="H33" s="54"/>
      <c r="I33" s="54"/>
      <c r="J33" s="54"/>
      <c r="K33" s="54"/>
      <c r="L33" s="30"/>
    </row>
    <row r="34" spans="2:12" s="1" customFormat="1" ht="14.45" customHeight="1">
      <c r="B34" s="30"/>
      <c r="F34" s="33" t="s">
        <v>38</v>
      </c>
      <c r="I34" s="33" t="s">
        <v>37</v>
      </c>
      <c r="J34" s="33" t="s">
        <v>39</v>
      </c>
      <c r="L34" s="30"/>
    </row>
    <row r="35" spans="2:12" s="1" customFormat="1" ht="14.45" customHeight="1">
      <c r="B35" s="30"/>
      <c r="D35" s="56" t="s">
        <v>40</v>
      </c>
      <c r="E35" s="35" t="s">
        <v>41</v>
      </c>
      <c r="F35" s="104">
        <f>ROUND((SUM(BE102:BE109) + SUM(BE129:BE148)),  2)</f>
        <v>0</v>
      </c>
      <c r="G35" s="105"/>
      <c r="H35" s="105"/>
      <c r="I35" s="106">
        <v>0.2</v>
      </c>
      <c r="J35" s="104">
        <f>ROUND(((SUM(BE102:BE109) + SUM(BE129:BE148))*I35),  2)</f>
        <v>0</v>
      </c>
      <c r="L35" s="30"/>
    </row>
    <row r="36" spans="2:12" s="1" customFormat="1" ht="14.45" customHeight="1">
      <c r="B36" s="30"/>
      <c r="E36" s="35" t="s">
        <v>42</v>
      </c>
      <c r="F36" s="104">
        <f>ROUND((SUM(BF102:BF109) + SUM(BF129:BF148)),  2)</f>
        <v>0</v>
      </c>
      <c r="G36" s="105"/>
      <c r="H36" s="105"/>
      <c r="I36" s="106">
        <v>0.2</v>
      </c>
      <c r="J36" s="104">
        <f>ROUND(((SUM(BF102:BF109) + SUM(BF129:BF148))*I36),  2)</f>
        <v>0</v>
      </c>
      <c r="L36" s="30"/>
    </row>
    <row r="37" spans="2:12" s="1" customFormat="1" ht="14.45" hidden="1" customHeight="1">
      <c r="B37" s="30"/>
      <c r="E37" s="23" t="s">
        <v>43</v>
      </c>
      <c r="F37" s="107">
        <f>ROUND((SUM(BG102:BG109) + SUM(BG129:BG148)),  2)</f>
        <v>0</v>
      </c>
      <c r="I37" s="108">
        <v>0.2</v>
      </c>
      <c r="J37" s="107">
        <f>0</f>
        <v>0</v>
      </c>
      <c r="L37" s="30"/>
    </row>
    <row r="38" spans="2:12" s="1" customFormat="1" ht="14.45" hidden="1" customHeight="1">
      <c r="B38" s="30"/>
      <c r="E38" s="23" t="s">
        <v>44</v>
      </c>
      <c r="F38" s="107">
        <f>ROUND((SUM(BH102:BH109) + SUM(BH129:BH148)),  2)</f>
        <v>0</v>
      </c>
      <c r="I38" s="108">
        <v>0.2</v>
      </c>
      <c r="J38" s="107">
        <f>0</f>
        <v>0</v>
      </c>
      <c r="L38" s="30"/>
    </row>
    <row r="39" spans="2:12" s="1" customFormat="1" ht="14.45" hidden="1" customHeight="1">
      <c r="B39" s="30"/>
      <c r="E39" s="35" t="s">
        <v>45</v>
      </c>
      <c r="F39" s="104">
        <f>ROUND((SUM(BI102:BI109) + SUM(BI129:BI148)),  2)</f>
        <v>0</v>
      </c>
      <c r="G39" s="105"/>
      <c r="H39" s="105"/>
      <c r="I39" s="106">
        <v>0</v>
      </c>
      <c r="J39" s="104">
        <f>0</f>
        <v>0</v>
      </c>
      <c r="L39" s="30"/>
    </row>
    <row r="40" spans="2:12" s="1" customFormat="1" ht="6.95" customHeight="1">
      <c r="B40" s="30"/>
      <c r="L40" s="30"/>
    </row>
    <row r="41" spans="2:12" s="1" customFormat="1" ht="25.35" customHeight="1">
      <c r="B41" s="30"/>
      <c r="C41" s="99"/>
      <c r="D41" s="109" t="s">
        <v>46</v>
      </c>
      <c r="E41" s="58"/>
      <c r="F41" s="58"/>
      <c r="G41" s="110" t="s">
        <v>47</v>
      </c>
      <c r="H41" s="111" t="s">
        <v>48</v>
      </c>
      <c r="I41" s="58"/>
      <c r="J41" s="112">
        <f>SUM(J32:J39)</f>
        <v>0</v>
      </c>
      <c r="K41" s="113"/>
      <c r="L41" s="30"/>
    </row>
    <row r="42" spans="2:12" s="1" customFormat="1" ht="14.45" customHeight="1">
      <c r="B42" s="30"/>
      <c r="L42" s="30"/>
    </row>
    <row r="43" spans="2:12" ht="14.45" customHeight="1">
      <c r="B43" s="16"/>
      <c r="L43" s="16"/>
    </row>
    <row r="44" spans="2:12" ht="14.45" customHeight="1">
      <c r="B44" s="16"/>
      <c r="L44" s="16"/>
    </row>
    <row r="45" spans="2:12" ht="14.45" customHeight="1">
      <c r="B45" s="16"/>
      <c r="L45" s="16"/>
    </row>
    <row r="46" spans="2:12" ht="14.45" customHeight="1">
      <c r="B46" s="16"/>
      <c r="L46" s="16"/>
    </row>
    <row r="47" spans="2:12" ht="14.45" customHeight="1">
      <c r="B47" s="16"/>
      <c r="L47" s="16"/>
    </row>
    <row r="48" spans="2:12" ht="14.45" customHeight="1">
      <c r="B48" s="16"/>
      <c r="L48" s="16"/>
    </row>
    <row r="49" spans="2:12" ht="14.45" customHeight="1">
      <c r="B49" s="16"/>
      <c r="L49" s="16"/>
    </row>
    <row r="50" spans="2:12" s="1" customFormat="1" ht="14.45" customHeight="1">
      <c r="B50" s="30"/>
      <c r="D50" s="42" t="s">
        <v>49</v>
      </c>
      <c r="E50" s="43"/>
      <c r="F50" s="43"/>
      <c r="G50" s="42" t="s">
        <v>50</v>
      </c>
      <c r="H50" s="43"/>
      <c r="I50" s="43"/>
      <c r="J50" s="43"/>
      <c r="K50" s="43"/>
      <c r="L50" s="30"/>
    </row>
    <row r="51" spans="2:12" ht="11.25">
      <c r="B51" s="16"/>
      <c r="L51" s="16"/>
    </row>
    <row r="52" spans="2:12" ht="11.25">
      <c r="B52" s="16"/>
      <c r="L52" s="16"/>
    </row>
    <row r="53" spans="2:12" ht="11.25">
      <c r="B53" s="16"/>
      <c r="L53" s="16"/>
    </row>
    <row r="54" spans="2:12" ht="11.25">
      <c r="B54" s="16"/>
      <c r="L54" s="16"/>
    </row>
    <row r="55" spans="2:12" ht="11.25">
      <c r="B55" s="16"/>
      <c r="L55" s="16"/>
    </row>
    <row r="56" spans="2:12" ht="11.25">
      <c r="B56" s="16"/>
      <c r="L56" s="16"/>
    </row>
    <row r="57" spans="2:12" ht="11.25">
      <c r="B57" s="16"/>
      <c r="L57" s="16"/>
    </row>
    <row r="58" spans="2:12" ht="11.25">
      <c r="B58" s="16"/>
      <c r="L58" s="16"/>
    </row>
    <row r="59" spans="2:12" ht="11.25">
      <c r="B59" s="16"/>
      <c r="L59" s="16"/>
    </row>
    <row r="60" spans="2:12" ht="11.25">
      <c r="B60" s="16"/>
      <c r="L60" s="16"/>
    </row>
    <row r="61" spans="2:12" s="1" customFormat="1" ht="12.75">
      <c r="B61" s="30"/>
      <c r="D61" s="44" t="s">
        <v>51</v>
      </c>
      <c r="E61" s="32"/>
      <c r="F61" s="114" t="s">
        <v>52</v>
      </c>
      <c r="G61" s="44" t="s">
        <v>51</v>
      </c>
      <c r="H61" s="32"/>
      <c r="I61" s="32"/>
      <c r="J61" s="115" t="s">
        <v>52</v>
      </c>
      <c r="K61" s="32"/>
      <c r="L61" s="30"/>
    </row>
    <row r="62" spans="2:12" ht="11.25">
      <c r="B62" s="16"/>
      <c r="L62" s="16"/>
    </row>
    <row r="63" spans="2:12" ht="11.25">
      <c r="B63" s="16"/>
      <c r="L63" s="16"/>
    </row>
    <row r="64" spans="2:12" ht="11.25">
      <c r="B64" s="16"/>
      <c r="L64" s="16"/>
    </row>
    <row r="65" spans="2:12" s="1" customFormat="1" ht="12.75">
      <c r="B65" s="30"/>
      <c r="D65" s="42" t="s">
        <v>53</v>
      </c>
      <c r="E65" s="43"/>
      <c r="F65" s="43"/>
      <c r="G65" s="42" t="s">
        <v>54</v>
      </c>
      <c r="H65" s="43"/>
      <c r="I65" s="43"/>
      <c r="J65" s="43"/>
      <c r="K65" s="43"/>
      <c r="L65" s="30"/>
    </row>
    <row r="66" spans="2:12" ht="11.25">
      <c r="B66" s="16"/>
      <c r="L66" s="16"/>
    </row>
    <row r="67" spans="2:12" ht="11.25">
      <c r="B67" s="16"/>
      <c r="L67" s="16"/>
    </row>
    <row r="68" spans="2:12" ht="11.25">
      <c r="B68" s="16"/>
      <c r="L68" s="16"/>
    </row>
    <row r="69" spans="2:12" ht="11.25">
      <c r="B69" s="16"/>
      <c r="L69" s="16"/>
    </row>
    <row r="70" spans="2:12" ht="11.25">
      <c r="B70" s="16"/>
      <c r="L70" s="16"/>
    </row>
    <row r="71" spans="2:12" ht="11.25">
      <c r="B71" s="16"/>
      <c r="L71" s="16"/>
    </row>
    <row r="72" spans="2:12" ht="11.25">
      <c r="B72" s="16"/>
      <c r="L72" s="16"/>
    </row>
    <row r="73" spans="2:12" ht="11.25">
      <c r="B73" s="16"/>
      <c r="L73" s="16"/>
    </row>
    <row r="74" spans="2:12" ht="11.25">
      <c r="B74" s="16"/>
      <c r="L74" s="16"/>
    </row>
    <row r="75" spans="2:12" ht="11.25">
      <c r="B75" s="16"/>
      <c r="L75" s="16"/>
    </row>
    <row r="76" spans="2:12" s="1" customFormat="1" ht="12.75">
      <c r="B76" s="30"/>
      <c r="D76" s="44" t="s">
        <v>51</v>
      </c>
      <c r="E76" s="32"/>
      <c r="F76" s="114" t="s">
        <v>52</v>
      </c>
      <c r="G76" s="44" t="s">
        <v>51</v>
      </c>
      <c r="H76" s="32"/>
      <c r="I76" s="32"/>
      <c r="J76" s="115" t="s">
        <v>52</v>
      </c>
      <c r="K76" s="32"/>
      <c r="L76" s="30"/>
    </row>
    <row r="77" spans="2:12" s="1" customFormat="1" ht="14.45" customHeight="1">
      <c r="B77" s="45"/>
      <c r="C77" s="46"/>
      <c r="D77" s="46"/>
      <c r="E77" s="46"/>
      <c r="F77" s="46"/>
      <c r="G77" s="46"/>
      <c r="H77" s="46"/>
      <c r="I77" s="46"/>
      <c r="J77" s="46"/>
      <c r="K77" s="46"/>
      <c r="L77" s="30"/>
    </row>
    <row r="81" spans="2:47" s="1" customFormat="1" ht="6.95" customHeight="1"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30"/>
    </row>
    <row r="82" spans="2:47" s="1" customFormat="1" ht="24.95" customHeight="1">
      <c r="B82" s="30"/>
      <c r="C82" s="17" t="s">
        <v>102</v>
      </c>
      <c r="L82" s="30"/>
    </row>
    <row r="83" spans="2:47" s="1" customFormat="1" ht="6.95" customHeight="1">
      <c r="B83" s="30"/>
      <c r="L83" s="30"/>
    </row>
    <row r="84" spans="2:47" s="1" customFormat="1" ht="12" customHeight="1">
      <c r="B84" s="30"/>
      <c r="C84" s="23" t="s">
        <v>15</v>
      </c>
      <c r="L84" s="30"/>
    </row>
    <row r="85" spans="2:47" s="1" customFormat="1" ht="16.5" customHeight="1">
      <c r="B85" s="30"/>
      <c r="E85" s="232" t="str">
        <f>E7</f>
        <v>Cyklistická komunikácia Moskovská trieda - Kremnická ulica</v>
      </c>
      <c r="F85" s="233"/>
      <c r="G85" s="233"/>
      <c r="H85" s="233"/>
      <c r="L85" s="30"/>
    </row>
    <row r="86" spans="2:47" s="1" customFormat="1" ht="12" customHeight="1">
      <c r="B86" s="30"/>
      <c r="C86" s="23" t="s">
        <v>99</v>
      </c>
      <c r="L86" s="30"/>
    </row>
    <row r="87" spans="2:47" s="1" customFormat="1" ht="16.5" customHeight="1">
      <c r="B87" s="30"/>
      <c r="E87" s="184" t="str">
        <f>E9</f>
        <v>SO 001a - Sadové úpravy</v>
      </c>
      <c r="F87" s="234"/>
      <c r="G87" s="234"/>
      <c r="H87" s="234"/>
      <c r="L87" s="30"/>
    </row>
    <row r="88" spans="2:47" s="1" customFormat="1" ht="6.95" customHeight="1">
      <c r="B88" s="30"/>
      <c r="L88" s="30"/>
    </row>
    <row r="89" spans="2:47" s="1" customFormat="1" ht="12" customHeight="1">
      <c r="B89" s="30"/>
      <c r="C89" s="23" t="s">
        <v>19</v>
      </c>
      <c r="F89" s="21" t="str">
        <f>F12</f>
        <v xml:space="preserve"> </v>
      </c>
      <c r="I89" s="23" t="s">
        <v>21</v>
      </c>
      <c r="J89" s="53" t="str">
        <f>IF(J12="","",J12)</f>
        <v>21. 7. 2022</v>
      </c>
      <c r="L89" s="30"/>
    </row>
    <row r="90" spans="2:47" s="1" customFormat="1" ht="6.95" customHeight="1">
      <c r="B90" s="30"/>
      <c r="L90" s="30"/>
    </row>
    <row r="91" spans="2:47" s="1" customFormat="1" ht="40.15" customHeight="1">
      <c r="B91" s="30"/>
      <c r="C91" s="23" t="s">
        <v>23</v>
      </c>
      <c r="F91" s="21" t="str">
        <f>E15</f>
        <v>Mestská časť Košice - Sídlisko KVP</v>
      </c>
      <c r="I91" s="23" t="s">
        <v>29</v>
      </c>
      <c r="J91" s="26" t="str">
        <f>E21</f>
        <v>Ing.arch. Jana Lamiová, Ing.arch. Alexander Lami</v>
      </c>
      <c r="L91" s="30"/>
    </row>
    <row r="92" spans="2:47" s="1" customFormat="1" ht="25.7" customHeight="1">
      <c r="B92" s="30"/>
      <c r="C92" s="23" t="s">
        <v>27</v>
      </c>
      <c r="F92" s="21" t="str">
        <f>IF(E18="","",E18)</f>
        <v>Vyplň údaj</v>
      </c>
      <c r="I92" s="23" t="s">
        <v>32</v>
      </c>
      <c r="J92" s="26" t="str">
        <f>E24</f>
        <v>Ing. Vladimír Vagaský - Gart Art</v>
      </c>
      <c r="L92" s="30"/>
    </row>
    <row r="93" spans="2:47" s="1" customFormat="1" ht="10.35" customHeight="1">
      <c r="B93" s="30"/>
      <c r="L93" s="30"/>
    </row>
    <row r="94" spans="2:47" s="1" customFormat="1" ht="29.25" customHeight="1">
      <c r="B94" s="30"/>
      <c r="C94" s="116" t="s">
        <v>103</v>
      </c>
      <c r="D94" s="99"/>
      <c r="E94" s="99"/>
      <c r="F94" s="99"/>
      <c r="G94" s="99"/>
      <c r="H94" s="99"/>
      <c r="I94" s="99"/>
      <c r="J94" s="117" t="s">
        <v>104</v>
      </c>
      <c r="K94" s="99"/>
      <c r="L94" s="30"/>
    </row>
    <row r="95" spans="2:47" s="1" customFormat="1" ht="10.35" customHeight="1">
      <c r="B95" s="30"/>
      <c r="L95" s="30"/>
    </row>
    <row r="96" spans="2:47" s="1" customFormat="1" ht="22.9" customHeight="1">
      <c r="B96" s="30"/>
      <c r="C96" s="118" t="s">
        <v>105</v>
      </c>
      <c r="J96" s="67">
        <f>J129</f>
        <v>0</v>
      </c>
      <c r="L96" s="30"/>
      <c r="AU96" s="13" t="s">
        <v>106</v>
      </c>
    </row>
    <row r="97" spans="2:65" s="8" customFormat="1" ht="24.95" customHeight="1">
      <c r="B97" s="119"/>
      <c r="D97" s="120" t="s">
        <v>107</v>
      </c>
      <c r="E97" s="121"/>
      <c r="F97" s="121"/>
      <c r="G97" s="121"/>
      <c r="H97" s="121"/>
      <c r="I97" s="121"/>
      <c r="J97" s="122">
        <f>J130</f>
        <v>0</v>
      </c>
      <c r="L97" s="119"/>
    </row>
    <row r="98" spans="2:65" s="9" customFormat="1" ht="19.899999999999999" customHeight="1">
      <c r="B98" s="123"/>
      <c r="D98" s="124" t="s">
        <v>447</v>
      </c>
      <c r="E98" s="125"/>
      <c r="F98" s="125"/>
      <c r="G98" s="125"/>
      <c r="H98" s="125"/>
      <c r="I98" s="125"/>
      <c r="J98" s="126">
        <f>J133</f>
        <v>0</v>
      </c>
      <c r="L98" s="123"/>
    </row>
    <row r="99" spans="2:65" s="9" customFormat="1" ht="19.899999999999999" customHeight="1">
      <c r="B99" s="123"/>
      <c r="D99" s="124" t="s">
        <v>448</v>
      </c>
      <c r="E99" s="125"/>
      <c r="F99" s="125"/>
      <c r="G99" s="125"/>
      <c r="H99" s="125"/>
      <c r="I99" s="125"/>
      <c r="J99" s="126">
        <f>J141</f>
        <v>0</v>
      </c>
      <c r="L99" s="123"/>
    </row>
    <row r="100" spans="2:65" s="1" customFormat="1" ht="21.75" customHeight="1">
      <c r="B100" s="30"/>
      <c r="L100" s="30"/>
    </row>
    <row r="101" spans="2:65" s="1" customFormat="1" ht="6.95" customHeight="1">
      <c r="B101" s="30"/>
      <c r="L101" s="30"/>
    </row>
    <row r="102" spans="2:65" s="1" customFormat="1" ht="29.25" customHeight="1">
      <c r="B102" s="30"/>
      <c r="C102" s="118" t="s">
        <v>123</v>
      </c>
      <c r="J102" s="127">
        <f>ROUND(J103 + J104 + J105 + J106 + J107 + J108,2)</f>
        <v>0</v>
      </c>
      <c r="L102" s="30"/>
      <c r="N102" s="128" t="s">
        <v>40</v>
      </c>
    </row>
    <row r="103" spans="2:65" s="1" customFormat="1" ht="18" customHeight="1">
      <c r="B103" s="129"/>
      <c r="C103" s="130"/>
      <c r="D103" s="204" t="s">
        <v>124</v>
      </c>
      <c r="E103" s="236"/>
      <c r="F103" s="236"/>
      <c r="G103" s="130"/>
      <c r="H103" s="130"/>
      <c r="I103" s="130"/>
      <c r="J103" s="90">
        <v>0</v>
      </c>
      <c r="K103" s="130"/>
      <c r="L103" s="129"/>
      <c r="M103" s="130"/>
      <c r="N103" s="132" t="s">
        <v>42</v>
      </c>
      <c r="O103" s="130"/>
      <c r="P103" s="130"/>
      <c r="Q103" s="130"/>
      <c r="R103" s="130"/>
      <c r="S103" s="130"/>
      <c r="T103" s="130"/>
      <c r="U103" s="130"/>
      <c r="V103" s="130"/>
      <c r="W103" s="130"/>
      <c r="X103" s="130"/>
      <c r="Y103" s="130"/>
      <c r="Z103" s="130"/>
      <c r="AA103" s="130"/>
      <c r="AB103" s="130"/>
      <c r="AC103" s="130"/>
      <c r="AD103" s="130"/>
      <c r="AE103" s="130"/>
      <c r="AF103" s="130"/>
      <c r="AG103" s="130"/>
      <c r="AH103" s="130"/>
      <c r="AI103" s="130"/>
      <c r="AJ103" s="130"/>
      <c r="AK103" s="130"/>
      <c r="AL103" s="130"/>
      <c r="AM103" s="130"/>
      <c r="AN103" s="130"/>
      <c r="AO103" s="130"/>
      <c r="AP103" s="130"/>
      <c r="AQ103" s="130"/>
      <c r="AR103" s="130"/>
      <c r="AS103" s="130"/>
      <c r="AT103" s="130"/>
      <c r="AU103" s="130"/>
      <c r="AV103" s="130"/>
      <c r="AW103" s="130"/>
      <c r="AX103" s="130"/>
      <c r="AY103" s="133" t="s">
        <v>125</v>
      </c>
      <c r="AZ103" s="130"/>
      <c r="BA103" s="130"/>
      <c r="BB103" s="130"/>
      <c r="BC103" s="130"/>
      <c r="BD103" s="130"/>
      <c r="BE103" s="134">
        <f t="shared" ref="BE103:BE108" si="0">IF(N103="základná",J103,0)</f>
        <v>0</v>
      </c>
      <c r="BF103" s="134">
        <f t="shared" ref="BF103:BF108" si="1">IF(N103="znížená",J103,0)</f>
        <v>0</v>
      </c>
      <c r="BG103" s="134">
        <f t="shared" ref="BG103:BG108" si="2">IF(N103="zákl. prenesená",J103,0)</f>
        <v>0</v>
      </c>
      <c r="BH103" s="134">
        <f t="shared" ref="BH103:BH108" si="3">IF(N103="zníž. prenesená",J103,0)</f>
        <v>0</v>
      </c>
      <c r="BI103" s="134">
        <f t="shared" ref="BI103:BI108" si="4">IF(N103="nulová",J103,0)</f>
        <v>0</v>
      </c>
      <c r="BJ103" s="133" t="s">
        <v>126</v>
      </c>
      <c r="BK103" s="130"/>
      <c r="BL103" s="130"/>
      <c r="BM103" s="130"/>
    </row>
    <row r="104" spans="2:65" s="1" customFormat="1" ht="18" customHeight="1">
      <c r="B104" s="129"/>
      <c r="C104" s="130"/>
      <c r="D104" s="204" t="s">
        <v>127</v>
      </c>
      <c r="E104" s="236"/>
      <c r="F104" s="236"/>
      <c r="G104" s="130"/>
      <c r="H104" s="130"/>
      <c r="I104" s="130"/>
      <c r="J104" s="90">
        <v>0</v>
      </c>
      <c r="K104" s="130"/>
      <c r="L104" s="129"/>
      <c r="M104" s="130"/>
      <c r="N104" s="132" t="s">
        <v>42</v>
      </c>
      <c r="O104" s="130"/>
      <c r="P104" s="130"/>
      <c r="Q104" s="130"/>
      <c r="R104" s="130"/>
      <c r="S104" s="130"/>
      <c r="T104" s="130"/>
      <c r="U104" s="130"/>
      <c r="V104" s="130"/>
      <c r="W104" s="130"/>
      <c r="X104" s="130"/>
      <c r="Y104" s="130"/>
      <c r="Z104" s="130"/>
      <c r="AA104" s="130"/>
      <c r="AB104" s="130"/>
      <c r="AC104" s="130"/>
      <c r="AD104" s="130"/>
      <c r="AE104" s="130"/>
      <c r="AF104" s="130"/>
      <c r="AG104" s="130"/>
      <c r="AH104" s="130"/>
      <c r="AI104" s="130"/>
      <c r="AJ104" s="130"/>
      <c r="AK104" s="130"/>
      <c r="AL104" s="130"/>
      <c r="AM104" s="130"/>
      <c r="AN104" s="130"/>
      <c r="AO104" s="130"/>
      <c r="AP104" s="130"/>
      <c r="AQ104" s="130"/>
      <c r="AR104" s="130"/>
      <c r="AS104" s="130"/>
      <c r="AT104" s="130"/>
      <c r="AU104" s="130"/>
      <c r="AV104" s="130"/>
      <c r="AW104" s="130"/>
      <c r="AX104" s="130"/>
      <c r="AY104" s="133" t="s">
        <v>125</v>
      </c>
      <c r="AZ104" s="130"/>
      <c r="BA104" s="130"/>
      <c r="BB104" s="130"/>
      <c r="BC104" s="130"/>
      <c r="BD104" s="130"/>
      <c r="BE104" s="134">
        <f t="shared" si="0"/>
        <v>0</v>
      </c>
      <c r="BF104" s="134">
        <f t="shared" si="1"/>
        <v>0</v>
      </c>
      <c r="BG104" s="134">
        <f t="shared" si="2"/>
        <v>0</v>
      </c>
      <c r="BH104" s="134">
        <f t="shared" si="3"/>
        <v>0</v>
      </c>
      <c r="BI104" s="134">
        <f t="shared" si="4"/>
        <v>0</v>
      </c>
      <c r="BJ104" s="133" t="s">
        <v>126</v>
      </c>
      <c r="BK104" s="130"/>
      <c r="BL104" s="130"/>
      <c r="BM104" s="130"/>
    </row>
    <row r="105" spans="2:65" s="1" customFormat="1" ht="18" customHeight="1">
      <c r="B105" s="129"/>
      <c r="C105" s="130"/>
      <c r="D105" s="204" t="s">
        <v>128</v>
      </c>
      <c r="E105" s="236"/>
      <c r="F105" s="236"/>
      <c r="G105" s="130"/>
      <c r="H105" s="130"/>
      <c r="I105" s="130"/>
      <c r="J105" s="90">
        <v>0</v>
      </c>
      <c r="K105" s="130"/>
      <c r="L105" s="129"/>
      <c r="M105" s="130"/>
      <c r="N105" s="132" t="s">
        <v>42</v>
      </c>
      <c r="O105" s="130"/>
      <c r="P105" s="130"/>
      <c r="Q105" s="130"/>
      <c r="R105" s="130"/>
      <c r="S105" s="130"/>
      <c r="T105" s="130"/>
      <c r="U105" s="130"/>
      <c r="V105" s="130"/>
      <c r="W105" s="130"/>
      <c r="X105" s="130"/>
      <c r="Y105" s="130"/>
      <c r="Z105" s="130"/>
      <c r="AA105" s="130"/>
      <c r="AB105" s="130"/>
      <c r="AC105" s="130"/>
      <c r="AD105" s="130"/>
      <c r="AE105" s="130"/>
      <c r="AF105" s="130"/>
      <c r="AG105" s="130"/>
      <c r="AH105" s="130"/>
      <c r="AI105" s="130"/>
      <c r="AJ105" s="130"/>
      <c r="AK105" s="130"/>
      <c r="AL105" s="130"/>
      <c r="AM105" s="130"/>
      <c r="AN105" s="130"/>
      <c r="AO105" s="130"/>
      <c r="AP105" s="130"/>
      <c r="AQ105" s="130"/>
      <c r="AR105" s="130"/>
      <c r="AS105" s="130"/>
      <c r="AT105" s="130"/>
      <c r="AU105" s="130"/>
      <c r="AV105" s="130"/>
      <c r="AW105" s="130"/>
      <c r="AX105" s="130"/>
      <c r="AY105" s="133" t="s">
        <v>125</v>
      </c>
      <c r="AZ105" s="130"/>
      <c r="BA105" s="130"/>
      <c r="BB105" s="130"/>
      <c r="BC105" s="130"/>
      <c r="BD105" s="130"/>
      <c r="BE105" s="134">
        <f t="shared" si="0"/>
        <v>0</v>
      </c>
      <c r="BF105" s="134">
        <f t="shared" si="1"/>
        <v>0</v>
      </c>
      <c r="BG105" s="134">
        <f t="shared" si="2"/>
        <v>0</v>
      </c>
      <c r="BH105" s="134">
        <f t="shared" si="3"/>
        <v>0</v>
      </c>
      <c r="BI105" s="134">
        <f t="shared" si="4"/>
        <v>0</v>
      </c>
      <c r="BJ105" s="133" t="s">
        <v>126</v>
      </c>
      <c r="BK105" s="130"/>
      <c r="BL105" s="130"/>
      <c r="BM105" s="130"/>
    </row>
    <row r="106" spans="2:65" s="1" customFormat="1" ht="18" customHeight="1">
      <c r="B106" s="129"/>
      <c r="C106" s="130"/>
      <c r="D106" s="204" t="s">
        <v>129</v>
      </c>
      <c r="E106" s="236"/>
      <c r="F106" s="236"/>
      <c r="G106" s="130"/>
      <c r="H106" s="130"/>
      <c r="I106" s="130"/>
      <c r="J106" s="90">
        <v>0</v>
      </c>
      <c r="K106" s="130"/>
      <c r="L106" s="129"/>
      <c r="M106" s="130"/>
      <c r="N106" s="132" t="s">
        <v>42</v>
      </c>
      <c r="O106" s="130"/>
      <c r="P106" s="130"/>
      <c r="Q106" s="130"/>
      <c r="R106" s="130"/>
      <c r="S106" s="130"/>
      <c r="T106" s="130"/>
      <c r="U106" s="130"/>
      <c r="V106" s="130"/>
      <c r="W106" s="130"/>
      <c r="X106" s="130"/>
      <c r="Y106" s="130"/>
      <c r="Z106" s="130"/>
      <c r="AA106" s="130"/>
      <c r="AB106" s="130"/>
      <c r="AC106" s="130"/>
      <c r="AD106" s="130"/>
      <c r="AE106" s="130"/>
      <c r="AF106" s="130"/>
      <c r="AG106" s="130"/>
      <c r="AH106" s="130"/>
      <c r="AI106" s="130"/>
      <c r="AJ106" s="130"/>
      <c r="AK106" s="130"/>
      <c r="AL106" s="130"/>
      <c r="AM106" s="130"/>
      <c r="AN106" s="130"/>
      <c r="AO106" s="130"/>
      <c r="AP106" s="130"/>
      <c r="AQ106" s="130"/>
      <c r="AR106" s="130"/>
      <c r="AS106" s="130"/>
      <c r="AT106" s="130"/>
      <c r="AU106" s="130"/>
      <c r="AV106" s="130"/>
      <c r="AW106" s="130"/>
      <c r="AX106" s="130"/>
      <c r="AY106" s="133" t="s">
        <v>125</v>
      </c>
      <c r="AZ106" s="130"/>
      <c r="BA106" s="130"/>
      <c r="BB106" s="130"/>
      <c r="BC106" s="130"/>
      <c r="BD106" s="130"/>
      <c r="BE106" s="134">
        <f t="shared" si="0"/>
        <v>0</v>
      </c>
      <c r="BF106" s="134">
        <f t="shared" si="1"/>
        <v>0</v>
      </c>
      <c r="BG106" s="134">
        <f t="shared" si="2"/>
        <v>0</v>
      </c>
      <c r="BH106" s="134">
        <f t="shared" si="3"/>
        <v>0</v>
      </c>
      <c r="BI106" s="134">
        <f t="shared" si="4"/>
        <v>0</v>
      </c>
      <c r="BJ106" s="133" t="s">
        <v>126</v>
      </c>
      <c r="BK106" s="130"/>
      <c r="BL106" s="130"/>
      <c r="BM106" s="130"/>
    </row>
    <row r="107" spans="2:65" s="1" customFormat="1" ht="18" customHeight="1">
      <c r="B107" s="129"/>
      <c r="C107" s="130"/>
      <c r="D107" s="204" t="s">
        <v>130</v>
      </c>
      <c r="E107" s="236"/>
      <c r="F107" s="236"/>
      <c r="G107" s="130"/>
      <c r="H107" s="130"/>
      <c r="I107" s="130"/>
      <c r="J107" s="90">
        <v>0</v>
      </c>
      <c r="K107" s="130"/>
      <c r="L107" s="129"/>
      <c r="M107" s="130"/>
      <c r="N107" s="132" t="s">
        <v>42</v>
      </c>
      <c r="O107" s="130"/>
      <c r="P107" s="130"/>
      <c r="Q107" s="130"/>
      <c r="R107" s="130"/>
      <c r="S107" s="130"/>
      <c r="T107" s="130"/>
      <c r="U107" s="130"/>
      <c r="V107" s="130"/>
      <c r="W107" s="130"/>
      <c r="X107" s="130"/>
      <c r="Y107" s="130"/>
      <c r="Z107" s="130"/>
      <c r="AA107" s="130"/>
      <c r="AB107" s="130"/>
      <c r="AC107" s="130"/>
      <c r="AD107" s="130"/>
      <c r="AE107" s="130"/>
      <c r="AF107" s="130"/>
      <c r="AG107" s="130"/>
      <c r="AH107" s="130"/>
      <c r="AI107" s="130"/>
      <c r="AJ107" s="130"/>
      <c r="AK107" s="130"/>
      <c r="AL107" s="130"/>
      <c r="AM107" s="130"/>
      <c r="AN107" s="130"/>
      <c r="AO107" s="130"/>
      <c r="AP107" s="130"/>
      <c r="AQ107" s="130"/>
      <c r="AR107" s="130"/>
      <c r="AS107" s="130"/>
      <c r="AT107" s="130"/>
      <c r="AU107" s="130"/>
      <c r="AV107" s="130"/>
      <c r="AW107" s="130"/>
      <c r="AX107" s="130"/>
      <c r="AY107" s="133" t="s">
        <v>125</v>
      </c>
      <c r="AZ107" s="130"/>
      <c r="BA107" s="130"/>
      <c r="BB107" s="130"/>
      <c r="BC107" s="130"/>
      <c r="BD107" s="130"/>
      <c r="BE107" s="134">
        <f t="shared" si="0"/>
        <v>0</v>
      </c>
      <c r="BF107" s="134">
        <f t="shared" si="1"/>
        <v>0</v>
      </c>
      <c r="BG107" s="134">
        <f t="shared" si="2"/>
        <v>0</v>
      </c>
      <c r="BH107" s="134">
        <f t="shared" si="3"/>
        <v>0</v>
      </c>
      <c r="BI107" s="134">
        <f t="shared" si="4"/>
        <v>0</v>
      </c>
      <c r="BJ107" s="133" t="s">
        <v>126</v>
      </c>
      <c r="BK107" s="130"/>
      <c r="BL107" s="130"/>
      <c r="BM107" s="130"/>
    </row>
    <row r="108" spans="2:65" s="1" customFormat="1" ht="18" customHeight="1">
      <c r="B108" s="129"/>
      <c r="C108" s="130"/>
      <c r="D108" s="131" t="s">
        <v>131</v>
      </c>
      <c r="E108" s="130"/>
      <c r="F108" s="130"/>
      <c r="G108" s="130"/>
      <c r="H108" s="130"/>
      <c r="I108" s="130"/>
      <c r="J108" s="90">
        <f>ROUND(J30*T108,2)</f>
        <v>0</v>
      </c>
      <c r="K108" s="130"/>
      <c r="L108" s="129"/>
      <c r="M108" s="130"/>
      <c r="N108" s="132" t="s">
        <v>42</v>
      </c>
      <c r="O108" s="130"/>
      <c r="P108" s="130"/>
      <c r="Q108" s="130"/>
      <c r="R108" s="130"/>
      <c r="S108" s="130"/>
      <c r="T108" s="130"/>
      <c r="U108" s="130"/>
      <c r="V108" s="130"/>
      <c r="W108" s="130"/>
      <c r="X108" s="130"/>
      <c r="Y108" s="130"/>
      <c r="Z108" s="130"/>
      <c r="AA108" s="130"/>
      <c r="AB108" s="130"/>
      <c r="AC108" s="130"/>
      <c r="AD108" s="130"/>
      <c r="AE108" s="130"/>
      <c r="AF108" s="130"/>
      <c r="AG108" s="130"/>
      <c r="AH108" s="130"/>
      <c r="AI108" s="130"/>
      <c r="AJ108" s="130"/>
      <c r="AK108" s="130"/>
      <c r="AL108" s="130"/>
      <c r="AM108" s="130"/>
      <c r="AN108" s="130"/>
      <c r="AO108" s="130"/>
      <c r="AP108" s="130"/>
      <c r="AQ108" s="130"/>
      <c r="AR108" s="130"/>
      <c r="AS108" s="130"/>
      <c r="AT108" s="130"/>
      <c r="AU108" s="130"/>
      <c r="AV108" s="130"/>
      <c r="AW108" s="130"/>
      <c r="AX108" s="130"/>
      <c r="AY108" s="133" t="s">
        <v>132</v>
      </c>
      <c r="AZ108" s="130"/>
      <c r="BA108" s="130"/>
      <c r="BB108" s="130"/>
      <c r="BC108" s="130"/>
      <c r="BD108" s="130"/>
      <c r="BE108" s="134">
        <f t="shared" si="0"/>
        <v>0</v>
      </c>
      <c r="BF108" s="134">
        <f t="shared" si="1"/>
        <v>0</v>
      </c>
      <c r="BG108" s="134">
        <f t="shared" si="2"/>
        <v>0</v>
      </c>
      <c r="BH108" s="134">
        <f t="shared" si="3"/>
        <v>0</v>
      </c>
      <c r="BI108" s="134">
        <f t="shared" si="4"/>
        <v>0</v>
      </c>
      <c r="BJ108" s="133" t="s">
        <v>126</v>
      </c>
      <c r="BK108" s="130"/>
      <c r="BL108" s="130"/>
      <c r="BM108" s="130"/>
    </row>
    <row r="109" spans="2:65" s="1" customFormat="1" ht="11.25">
      <c r="B109" s="30"/>
      <c r="L109" s="30"/>
    </row>
    <row r="110" spans="2:65" s="1" customFormat="1" ht="29.25" customHeight="1">
      <c r="B110" s="30"/>
      <c r="C110" s="98" t="s">
        <v>97</v>
      </c>
      <c r="D110" s="99"/>
      <c r="E110" s="99"/>
      <c r="F110" s="99"/>
      <c r="G110" s="99"/>
      <c r="H110" s="99"/>
      <c r="I110" s="99"/>
      <c r="J110" s="100">
        <f>ROUND(J96+J102,2)</f>
        <v>0</v>
      </c>
      <c r="K110" s="99"/>
      <c r="L110" s="30"/>
    </row>
    <row r="111" spans="2:65" s="1" customFormat="1" ht="6.95" customHeight="1">
      <c r="B111" s="45"/>
      <c r="C111" s="46"/>
      <c r="D111" s="46"/>
      <c r="E111" s="46"/>
      <c r="F111" s="46"/>
      <c r="G111" s="46"/>
      <c r="H111" s="46"/>
      <c r="I111" s="46"/>
      <c r="J111" s="46"/>
      <c r="K111" s="46"/>
      <c r="L111" s="30"/>
    </row>
    <row r="115" spans="2:20" s="1" customFormat="1" ht="6.95" customHeight="1">
      <c r="B115" s="47"/>
      <c r="C115" s="48"/>
      <c r="D115" s="48"/>
      <c r="E115" s="48"/>
      <c r="F115" s="48"/>
      <c r="G115" s="48"/>
      <c r="H115" s="48"/>
      <c r="I115" s="48"/>
      <c r="J115" s="48"/>
      <c r="K115" s="48"/>
      <c r="L115" s="30"/>
    </row>
    <row r="116" spans="2:20" s="1" customFormat="1" ht="24.95" customHeight="1">
      <c r="B116" s="30"/>
      <c r="C116" s="17" t="s">
        <v>133</v>
      </c>
      <c r="L116" s="30"/>
    </row>
    <row r="117" spans="2:20" s="1" customFormat="1" ht="6.95" customHeight="1">
      <c r="B117" s="30"/>
      <c r="L117" s="30"/>
    </row>
    <row r="118" spans="2:20" s="1" customFormat="1" ht="12" customHeight="1">
      <c r="B118" s="30"/>
      <c r="C118" s="23" t="s">
        <v>15</v>
      </c>
      <c r="L118" s="30"/>
    </row>
    <row r="119" spans="2:20" s="1" customFormat="1" ht="16.5" customHeight="1">
      <c r="B119" s="30"/>
      <c r="E119" s="232" t="str">
        <f>E7</f>
        <v>Cyklistická komunikácia Moskovská trieda - Kremnická ulica</v>
      </c>
      <c r="F119" s="233"/>
      <c r="G119" s="233"/>
      <c r="H119" s="233"/>
      <c r="L119" s="30"/>
    </row>
    <row r="120" spans="2:20" s="1" customFormat="1" ht="12" customHeight="1">
      <c r="B120" s="30"/>
      <c r="C120" s="23" t="s">
        <v>99</v>
      </c>
      <c r="L120" s="30"/>
    </row>
    <row r="121" spans="2:20" s="1" customFormat="1" ht="16.5" customHeight="1">
      <c r="B121" s="30"/>
      <c r="E121" s="184" t="str">
        <f>E9</f>
        <v>SO 001a - Sadové úpravy</v>
      </c>
      <c r="F121" s="234"/>
      <c r="G121" s="234"/>
      <c r="H121" s="234"/>
      <c r="L121" s="30"/>
    </row>
    <row r="122" spans="2:20" s="1" customFormat="1" ht="6.95" customHeight="1">
      <c r="B122" s="30"/>
      <c r="L122" s="30"/>
    </row>
    <row r="123" spans="2:20" s="1" customFormat="1" ht="12" customHeight="1">
      <c r="B123" s="30"/>
      <c r="C123" s="23" t="s">
        <v>19</v>
      </c>
      <c r="F123" s="21" t="str">
        <f>F12</f>
        <v xml:space="preserve"> </v>
      </c>
      <c r="I123" s="23" t="s">
        <v>21</v>
      </c>
      <c r="J123" s="53" t="str">
        <f>IF(J12="","",J12)</f>
        <v>21. 7. 2022</v>
      </c>
      <c r="L123" s="30"/>
    </row>
    <row r="124" spans="2:20" s="1" customFormat="1" ht="6.95" customHeight="1">
      <c r="B124" s="30"/>
      <c r="L124" s="30"/>
    </row>
    <row r="125" spans="2:20" s="1" customFormat="1" ht="40.15" customHeight="1">
      <c r="B125" s="30"/>
      <c r="C125" s="23" t="s">
        <v>23</v>
      </c>
      <c r="F125" s="21" t="str">
        <f>E15</f>
        <v>Mestská časť Košice - Sídlisko KVP</v>
      </c>
      <c r="I125" s="23" t="s">
        <v>29</v>
      </c>
      <c r="J125" s="26" t="str">
        <f>E21</f>
        <v>Ing.arch. Jana Lamiová, Ing.arch. Alexander Lami</v>
      </c>
      <c r="L125" s="30"/>
    </row>
    <row r="126" spans="2:20" s="1" customFormat="1" ht="25.7" customHeight="1">
      <c r="B126" s="30"/>
      <c r="C126" s="23" t="s">
        <v>27</v>
      </c>
      <c r="F126" s="21" t="str">
        <f>IF(E18="","",E18)</f>
        <v>Vyplň údaj</v>
      </c>
      <c r="I126" s="23" t="s">
        <v>32</v>
      </c>
      <c r="J126" s="26" t="str">
        <f>E24</f>
        <v>Ing. Vladimír Vagaský - Gart Art</v>
      </c>
      <c r="L126" s="30"/>
    </row>
    <row r="127" spans="2:20" s="1" customFormat="1" ht="10.35" customHeight="1">
      <c r="B127" s="30"/>
      <c r="L127" s="30"/>
    </row>
    <row r="128" spans="2:20" s="10" customFormat="1" ht="29.25" customHeight="1">
      <c r="B128" s="135"/>
      <c r="C128" s="136" t="s">
        <v>134</v>
      </c>
      <c r="D128" s="137" t="s">
        <v>61</v>
      </c>
      <c r="E128" s="137" t="s">
        <v>57</v>
      </c>
      <c r="F128" s="137" t="s">
        <v>58</v>
      </c>
      <c r="G128" s="137" t="s">
        <v>135</v>
      </c>
      <c r="H128" s="137" t="s">
        <v>136</v>
      </c>
      <c r="I128" s="137" t="s">
        <v>137</v>
      </c>
      <c r="J128" s="138" t="s">
        <v>104</v>
      </c>
      <c r="K128" s="139" t="s">
        <v>138</v>
      </c>
      <c r="L128" s="135"/>
      <c r="M128" s="60" t="s">
        <v>1</v>
      </c>
      <c r="N128" s="61" t="s">
        <v>40</v>
      </c>
      <c r="O128" s="61" t="s">
        <v>139</v>
      </c>
      <c r="P128" s="61" t="s">
        <v>140</v>
      </c>
      <c r="Q128" s="61" t="s">
        <v>141</v>
      </c>
      <c r="R128" s="61" t="s">
        <v>142</v>
      </c>
      <c r="S128" s="61" t="s">
        <v>143</v>
      </c>
      <c r="T128" s="62" t="s">
        <v>144</v>
      </c>
    </row>
    <row r="129" spans="2:65" s="1" customFormat="1" ht="22.9" customHeight="1">
      <c r="B129" s="30"/>
      <c r="C129" s="65" t="s">
        <v>101</v>
      </c>
      <c r="J129" s="140">
        <f>BK129</f>
        <v>0</v>
      </c>
      <c r="L129" s="30"/>
      <c r="M129" s="63"/>
      <c r="N129" s="54"/>
      <c r="O129" s="54"/>
      <c r="P129" s="141">
        <f>P130</f>
        <v>0</v>
      </c>
      <c r="Q129" s="54"/>
      <c r="R129" s="141">
        <f>R130</f>
        <v>6.4219999999999999E-2</v>
      </c>
      <c r="S129" s="54"/>
      <c r="T129" s="142">
        <f>T130</f>
        <v>0</v>
      </c>
      <c r="AT129" s="13" t="s">
        <v>75</v>
      </c>
      <c r="AU129" s="13" t="s">
        <v>106</v>
      </c>
      <c r="BK129" s="143">
        <f>BK130</f>
        <v>0</v>
      </c>
    </row>
    <row r="130" spans="2:65" s="11" customFormat="1" ht="25.9" customHeight="1">
      <c r="B130" s="144"/>
      <c r="D130" s="145" t="s">
        <v>75</v>
      </c>
      <c r="E130" s="146" t="s">
        <v>145</v>
      </c>
      <c r="F130" s="146" t="s">
        <v>146</v>
      </c>
      <c r="I130" s="147"/>
      <c r="J130" s="148">
        <f>BK130</f>
        <v>0</v>
      </c>
      <c r="L130" s="144"/>
      <c r="M130" s="149"/>
      <c r="P130" s="150">
        <f>P131+P132+P133+P141</f>
        <v>0</v>
      </c>
      <c r="R130" s="150">
        <f>R131+R132+R133+R141</f>
        <v>6.4219999999999999E-2</v>
      </c>
      <c r="T130" s="151">
        <f>T131+T132+T133+T141</f>
        <v>0</v>
      </c>
      <c r="AR130" s="145" t="s">
        <v>84</v>
      </c>
      <c r="AT130" s="152" t="s">
        <v>75</v>
      </c>
      <c r="AU130" s="152" t="s">
        <v>76</v>
      </c>
      <c r="AY130" s="145" t="s">
        <v>147</v>
      </c>
      <c r="BK130" s="153">
        <f>BK131+BK132+BK133+BK141</f>
        <v>0</v>
      </c>
    </row>
    <row r="131" spans="2:65" s="1" customFormat="1" ht="33" customHeight="1">
      <c r="B131" s="129"/>
      <c r="C131" s="156" t="s">
        <v>84</v>
      </c>
      <c r="D131" s="156" t="s">
        <v>149</v>
      </c>
      <c r="E131" s="157" t="s">
        <v>449</v>
      </c>
      <c r="F131" s="158" t="s">
        <v>450</v>
      </c>
      <c r="G131" s="159" t="s">
        <v>152</v>
      </c>
      <c r="H131" s="160">
        <v>304.5</v>
      </c>
      <c r="I131" s="161"/>
      <c r="J131" s="162">
        <f>ROUND(I131*H131,2)</f>
        <v>0</v>
      </c>
      <c r="K131" s="163"/>
      <c r="L131" s="30"/>
      <c r="M131" s="164" t="s">
        <v>1</v>
      </c>
      <c r="N131" s="128" t="s">
        <v>42</v>
      </c>
      <c r="P131" s="165">
        <f>O131*H131</f>
        <v>0</v>
      </c>
      <c r="Q131" s="165">
        <v>0</v>
      </c>
      <c r="R131" s="165">
        <f>Q131*H131</f>
        <v>0</v>
      </c>
      <c r="S131" s="165">
        <v>0</v>
      </c>
      <c r="T131" s="166">
        <f>S131*H131</f>
        <v>0</v>
      </c>
      <c r="AR131" s="167" t="s">
        <v>153</v>
      </c>
      <c r="AT131" s="167" t="s">
        <v>149</v>
      </c>
      <c r="AU131" s="167" t="s">
        <v>84</v>
      </c>
      <c r="AY131" s="13" t="s">
        <v>147</v>
      </c>
      <c r="BE131" s="94">
        <f>IF(N131="základná",J131,0)</f>
        <v>0</v>
      </c>
      <c r="BF131" s="94">
        <f>IF(N131="znížená",J131,0)</f>
        <v>0</v>
      </c>
      <c r="BG131" s="94">
        <f>IF(N131="zákl. prenesená",J131,0)</f>
        <v>0</v>
      </c>
      <c r="BH131" s="94">
        <f>IF(N131="zníž. prenesená",J131,0)</f>
        <v>0</v>
      </c>
      <c r="BI131" s="94">
        <f>IF(N131="nulová",J131,0)</f>
        <v>0</v>
      </c>
      <c r="BJ131" s="13" t="s">
        <v>126</v>
      </c>
      <c r="BK131" s="94">
        <f>ROUND(I131*H131,2)</f>
        <v>0</v>
      </c>
      <c r="BL131" s="13" t="s">
        <v>153</v>
      </c>
      <c r="BM131" s="167" t="s">
        <v>126</v>
      </c>
    </row>
    <row r="132" spans="2:65" s="1" customFormat="1" ht="33" customHeight="1">
      <c r="B132" s="129"/>
      <c r="C132" s="156" t="s">
        <v>126</v>
      </c>
      <c r="D132" s="156" t="s">
        <v>149</v>
      </c>
      <c r="E132" s="157" t="s">
        <v>451</v>
      </c>
      <c r="F132" s="158" t="s">
        <v>452</v>
      </c>
      <c r="G132" s="159" t="s">
        <v>177</v>
      </c>
      <c r="H132" s="160">
        <v>5</v>
      </c>
      <c r="I132" s="161"/>
      <c r="J132" s="162">
        <f>ROUND(I132*H132,2)</f>
        <v>0</v>
      </c>
      <c r="K132" s="163"/>
      <c r="L132" s="30"/>
      <c r="M132" s="164" t="s">
        <v>1</v>
      </c>
      <c r="N132" s="128" t="s">
        <v>42</v>
      </c>
      <c r="P132" s="165">
        <f>O132*H132</f>
        <v>0</v>
      </c>
      <c r="Q132" s="165">
        <v>0</v>
      </c>
      <c r="R132" s="165">
        <f>Q132*H132</f>
        <v>0</v>
      </c>
      <c r="S132" s="165">
        <v>0</v>
      </c>
      <c r="T132" s="166">
        <f>S132*H132</f>
        <v>0</v>
      </c>
      <c r="AR132" s="167" t="s">
        <v>153</v>
      </c>
      <c r="AT132" s="167" t="s">
        <v>149</v>
      </c>
      <c r="AU132" s="167" t="s">
        <v>84</v>
      </c>
      <c r="AY132" s="13" t="s">
        <v>147</v>
      </c>
      <c r="BE132" s="94">
        <f>IF(N132="základná",J132,0)</f>
        <v>0</v>
      </c>
      <c r="BF132" s="94">
        <f>IF(N132="znížená",J132,0)</f>
        <v>0</v>
      </c>
      <c r="BG132" s="94">
        <f>IF(N132="zákl. prenesená",J132,0)</f>
        <v>0</v>
      </c>
      <c r="BH132" s="94">
        <f>IF(N132="zníž. prenesená",J132,0)</f>
        <v>0</v>
      </c>
      <c r="BI132" s="94">
        <f>IF(N132="nulová",J132,0)</f>
        <v>0</v>
      </c>
      <c r="BJ132" s="13" t="s">
        <v>126</v>
      </c>
      <c r="BK132" s="94">
        <f>ROUND(I132*H132,2)</f>
        <v>0</v>
      </c>
      <c r="BL132" s="13" t="s">
        <v>153</v>
      </c>
      <c r="BM132" s="167" t="s">
        <v>153</v>
      </c>
    </row>
    <row r="133" spans="2:65" s="11" customFormat="1" ht="22.9" customHeight="1">
      <c r="B133" s="144"/>
      <c r="D133" s="145" t="s">
        <v>75</v>
      </c>
      <c r="E133" s="154" t="s">
        <v>453</v>
      </c>
      <c r="F133" s="154" t="s">
        <v>454</v>
      </c>
      <c r="I133" s="147"/>
      <c r="J133" s="155">
        <f>BK133</f>
        <v>0</v>
      </c>
      <c r="L133" s="144"/>
      <c r="M133" s="149"/>
      <c r="P133" s="150">
        <f>SUM(P134:P140)</f>
        <v>0</v>
      </c>
      <c r="R133" s="150">
        <f>SUM(R134:R140)</f>
        <v>0</v>
      </c>
      <c r="T133" s="151">
        <f>SUM(T134:T140)</f>
        <v>0</v>
      </c>
      <c r="AR133" s="145" t="s">
        <v>84</v>
      </c>
      <c r="AT133" s="152" t="s">
        <v>75</v>
      </c>
      <c r="AU133" s="152" t="s">
        <v>84</v>
      </c>
      <c r="AY133" s="145" t="s">
        <v>147</v>
      </c>
      <c r="BK133" s="153">
        <f>SUM(BK134:BK140)</f>
        <v>0</v>
      </c>
    </row>
    <row r="134" spans="2:65" s="1" customFormat="1" ht="24.2" customHeight="1">
      <c r="B134" s="129"/>
      <c r="C134" s="156" t="s">
        <v>217</v>
      </c>
      <c r="D134" s="156" t="s">
        <v>149</v>
      </c>
      <c r="E134" s="157" t="s">
        <v>455</v>
      </c>
      <c r="F134" s="158" t="s">
        <v>456</v>
      </c>
      <c r="G134" s="159" t="s">
        <v>177</v>
      </c>
      <c r="H134" s="160">
        <v>34.58</v>
      </c>
      <c r="I134" s="161"/>
      <c r="J134" s="162">
        <f t="shared" ref="J134:J140" si="5">ROUND(I134*H134,2)</f>
        <v>0</v>
      </c>
      <c r="K134" s="163"/>
      <c r="L134" s="30"/>
      <c r="M134" s="164" t="s">
        <v>1</v>
      </c>
      <c r="N134" s="128" t="s">
        <v>42</v>
      </c>
      <c r="P134" s="165">
        <f t="shared" ref="P134:P140" si="6">O134*H134</f>
        <v>0</v>
      </c>
      <c r="Q134" s="165">
        <v>0</v>
      </c>
      <c r="R134" s="165">
        <f t="shared" ref="R134:R140" si="7">Q134*H134</f>
        <v>0</v>
      </c>
      <c r="S134" s="165">
        <v>0</v>
      </c>
      <c r="T134" s="166">
        <f t="shared" ref="T134:T140" si="8">S134*H134</f>
        <v>0</v>
      </c>
      <c r="AR134" s="167" t="s">
        <v>153</v>
      </c>
      <c r="AT134" s="167" t="s">
        <v>149</v>
      </c>
      <c r="AU134" s="167" t="s">
        <v>126</v>
      </c>
      <c r="AY134" s="13" t="s">
        <v>147</v>
      </c>
      <c r="BE134" s="94">
        <f t="shared" ref="BE134:BE140" si="9">IF(N134="základná",J134,0)</f>
        <v>0</v>
      </c>
      <c r="BF134" s="94">
        <f t="shared" ref="BF134:BF140" si="10">IF(N134="znížená",J134,0)</f>
        <v>0</v>
      </c>
      <c r="BG134" s="94">
        <f t="shared" ref="BG134:BG140" si="11">IF(N134="zákl. prenesená",J134,0)</f>
        <v>0</v>
      </c>
      <c r="BH134" s="94">
        <f t="shared" ref="BH134:BH140" si="12">IF(N134="zníž. prenesená",J134,0)</f>
        <v>0</v>
      </c>
      <c r="BI134" s="94">
        <f t="shared" ref="BI134:BI140" si="13">IF(N134="nulová",J134,0)</f>
        <v>0</v>
      </c>
      <c r="BJ134" s="13" t="s">
        <v>126</v>
      </c>
      <c r="BK134" s="94">
        <f t="shared" ref="BK134:BK140" si="14">ROUND(I134*H134,2)</f>
        <v>0</v>
      </c>
      <c r="BL134" s="13" t="s">
        <v>153</v>
      </c>
      <c r="BM134" s="167" t="s">
        <v>160</v>
      </c>
    </row>
    <row r="135" spans="2:65" s="1" customFormat="1" ht="16.5" customHeight="1">
      <c r="B135" s="129"/>
      <c r="C135" s="168" t="s">
        <v>153</v>
      </c>
      <c r="D135" s="168" t="s">
        <v>224</v>
      </c>
      <c r="E135" s="169" t="s">
        <v>457</v>
      </c>
      <c r="F135" s="170" t="s">
        <v>458</v>
      </c>
      <c r="G135" s="171" t="s">
        <v>177</v>
      </c>
      <c r="H135" s="172">
        <v>34.58</v>
      </c>
      <c r="I135" s="173"/>
      <c r="J135" s="174">
        <f t="shared" si="5"/>
        <v>0</v>
      </c>
      <c r="K135" s="175"/>
      <c r="L135" s="176"/>
      <c r="M135" s="177" t="s">
        <v>1</v>
      </c>
      <c r="N135" s="178" t="s">
        <v>42</v>
      </c>
      <c r="P135" s="165">
        <f t="shared" si="6"/>
        <v>0</v>
      </c>
      <c r="Q135" s="165">
        <v>0</v>
      </c>
      <c r="R135" s="165">
        <f t="shared" si="7"/>
        <v>0</v>
      </c>
      <c r="S135" s="165">
        <v>0</v>
      </c>
      <c r="T135" s="166">
        <f t="shared" si="8"/>
        <v>0</v>
      </c>
      <c r="AR135" s="167" t="s">
        <v>165</v>
      </c>
      <c r="AT135" s="167" t="s">
        <v>224</v>
      </c>
      <c r="AU135" s="167" t="s">
        <v>126</v>
      </c>
      <c r="AY135" s="13" t="s">
        <v>147</v>
      </c>
      <c r="BE135" s="94">
        <f t="shared" si="9"/>
        <v>0</v>
      </c>
      <c r="BF135" s="94">
        <f t="shared" si="10"/>
        <v>0</v>
      </c>
      <c r="BG135" s="94">
        <f t="shared" si="11"/>
        <v>0</v>
      </c>
      <c r="BH135" s="94">
        <f t="shared" si="12"/>
        <v>0</v>
      </c>
      <c r="BI135" s="94">
        <f t="shared" si="13"/>
        <v>0</v>
      </c>
      <c r="BJ135" s="13" t="s">
        <v>126</v>
      </c>
      <c r="BK135" s="94">
        <f t="shared" si="14"/>
        <v>0</v>
      </c>
      <c r="BL135" s="13" t="s">
        <v>153</v>
      </c>
      <c r="BM135" s="167" t="s">
        <v>165</v>
      </c>
    </row>
    <row r="136" spans="2:65" s="1" customFormat="1" ht="33" customHeight="1">
      <c r="B136" s="129"/>
      <c r="C136" s="156" t="s">
        <v>182</v>
      </c>
      <c r="D136" s="156" t="s">
        <v>149</v>
      </c>
      <c r="E136" s="157" t="s">
        <v>459</v>
      </c>
      <c r="F136" s="158" t="s">
        <v>460</v>
      </c>
      <c r="G136" s="159" t="s">
        <v>152</v>
      </c>
      <c r="H136" s="160">
        <v>988</v>
      </c>
      <c r="I136" s="161"/>
      <c r="J136" s="162">
        <f t="shared" si="5"/>
        <v>0</v>
      </c>
      <c r="K136" s="163"/>
      <c r="L136" s="30"/>
      <c r="M136" s="164" t="s">
        <v>1</v>
      </c>
      <c r="N136" s="128" t="s">
        <v>42</v>
      </c>
      <c r="P136" s="165">
        <f t="shared" si="6"/>
        <v>0</v>
      </c>
      <c r="Q136" s="165">
        <v>0</v>
      </c>
      <c r="R136" s="165">
        <f t="shared" si="7"/>
        <v>0</v>
      </c>
      <c r="S136" s="165">
        <v>0</v>
      </c>
      <c r="T136" s="166">
        <f t="shared" si="8"/>
        <v>0</v>
      </c>
      <c r="AR136" s="167" t="s">
        <v>153</v>
      </c>
      <c r="AT136" s="167" t="s">
        <v>149</v>
      </c>
      <c r="AU136" s="167" t="s">
        <v>126</v>
      </c>
      <c r="AY136" s="13" t="s">
        <v>147</v>
      </c>
      <c r="BE136" s="94">
        <f t="shared" si="9"/>
        <v>0</v>
      </c>
      <c r="BF136" s="94">
        <f t="shared" si="10"/>
        <v>0</v>
      </c>
      <c r="BG136" s="94">
        <f t="shared" si="11"/>
        <v>0</v>
      </c>
      <c r="BH136" s="94">
        <f t="shared" si="12"/>
        <v>0</v>
      </c>
      <c r="BI136" s="94">
        <f t="shared" si="13"/>
        <v>0</v>
      </c>
      <c r="BJ136" s="13" t="s">
        <v>126</v>
      </c>
      <c r="BK136" s="94">
        <f t="shared" si="14"/>
        <v>0</v>
      </c>
      <c r="BL136" s="13" t="s">
        <v>153</v>
      </c>
      <c r="BM136" s="167" t="s">
        <v>169</v>
      </c>
    </row>
    <row r="137" spans="2:65" s="1" customFormat="1" ht="24.2" customHeight="1">
      <c r="B137" s="129"/>
      <c r="C137" s="156" t="s">
        <v>160</v>
      </c>
      <c r="D137" s="156" t="s">
        <v>149</v>
      </c>
      <c r="E137" s="157" t="s">
        <v>461</v>
      </c>
      <c r="F137" s="158" t="s">
        <v>462</v>
      </c>
      <c r="G137" s="159" t="s">
        <v>152</v>
      </c>
      <c r="H137" s="160">
        <v>988</v>
      </c>
      <c r="I137" s="161"/>
      <c r="J137" s="162">
        <f t="shared" si="5"/>
        <v>0</v>
      </c>
      <c r="K137" s="163"/>
      <c r="L137" s="30"/>
      <c r="M137" s="164" t="s">
        <v>1</v>
      </c>
      <c r="N137" s="128" t="s">
        <v>42</v>
      </c>
      <c r="P137" s="165">
        <f t="shared" si="6"/>
        <v>0</v>
      </c>
      <c r="Q137" s="165">
        <v>0</v>
      </c>
      <c r="R137" s="165">
        <f t="shared" si="7"/>
        <v>0</v>
      </c>
      <c r="S137" s="165">
        <v>0</v>
      </c>
      <c r="T137" s="166">
        <f t="shared" si="8"/>
        <v>0</v>
      </c>
      <c r="AR137" s="167" t="s">
        <v>153</v>
      </c>
      <c r="AT137" s="167" t="s">
        <v>149</v>
      </c>
      <c r="AU137" s="167" t="s">
        <v>126</v>
      </c>
      <c r="AY137" s="13" t="s">
        <v>147</v>
      </c>
      <c r="BE137" s="94">
        <f t="shared" si="9"/>
        <v>0</v>
      </c>
      <c r="BF137" s="94">
        <f t="shared" si="10"/>
        <v>0</v>
      </c>
      <c r="BG137" s="94">
        <f t="shared" si="11"/>
        <v>0</v>
      </c>
      <c r="BH137" s="94">
        <f t="shared" si="12"/>
        <v>0</v>
      </c>
      <c r="BI137" s="94">
        <f t="shared" si="13"/>
        <v>0</v>
      </c>
      <c r="BJ137" s="13" t="s">
        <v>126</v>
      </c>
      <c r="BK137" s="94">
        <f t="shared" si="14"/>
        <v>0</v>
      </c>
      <c r="BL137" s="13" t="s">
        <v>153</v>
      </c>
      <c r="BM137" s="167" t="s">
        <v>173</v>
      </c>
    </row>
    <row r="138" spans="2:65" s="1" customFormat="1" ht="24.2" customHeight="1">
      <c r="B138" s="129"/>
      <c r="C138" s="156" t="s">
        <v>463</v>
      </c>
      <c r="D138" s="156" t="s">
        <v>149</v>
      </c>
      <c r="E138" s="157" t="s">
        <v>464</v>
      </c>
      <c r="F138" s="158" t="s">
        <v>465</v>
      </c>
      <c r="G138" s="159" t="s">
        <v>152</v>
      </c>
      <c r="H138" s="160">
        <v>1976</v>
      </c>
      <c r="I138" s="161"/>
      <c r="J138" s="162">
        <f t="shared" si="5"/>
        <v>0</v>
      </c>
      <c r="K138" s="163"/>
      <c r="L138" s="30"/>
      <c r="M138" s="164" t="s">
        <v>1</v>
      </c>
      <c r="N138" s="128" t="s">
        <v>42</v>
      </c>
      <c r="P138" s="165">
        <f t="shared" si="6"/>
        <v>0</v>
      </c>
      <c r="Q138" s="165">
        <v>0</v>
      </c>
      <c r="R138" s="165">
        <f t="shared" si="7"/>
        <v>0</v>
      </c>
      <c r="S138" s="165">
        <v>0</v>
      </c>
      <c r="T138" s="166">
        <f t="shared" si="8"/>
        <v>0</v>
      </c>
      <c r="AR138" s="167" t="s">
        <v>153</v>
      </c>
      <c r="AT138" s="167" t="s">
        <v>149</v>
      </c>
      <c r="AU138" s="167" t="s">
        <v>126</v>
      </c>
      <c r="AY138" s="13" t="s">
        <v>147</v>
      </c>
      <c r="BE138" s="94">
        <f t="shared" si="9"/>
        <v>0</v>
      </c>
      <c r="BF138" s="94">
        <f t="shared" si="10"/>
        <v>0</v>
      </c>
      <c r="BG138" s="94">
        <f t="shared" si="11"/>
        <v>0</v>
      </c>
      <c r="BH138" s="94">
        <f t="shared" si="12"/>
        <v>0</v>
      </c>
      <c r="BI138" s="94">
        <f t="shared" si="13"/>
        <v>0</v>
      </c>
      <c r="BJ138" s="13" t="s">
        <v>126</v>
      </c>
      <c r="BK138" s="94">
        <f t="shared" si="14"/>
        <v>0</v>
      </c>
      <c r="BL138" s="13" t="s">
        <v>153</v>
      </c>
      <c r="BM138" s="167" t="s">
        <v>178</v>
      </c>
    </row>
    <row r="139" spans="2:65" s="1" customFormat="1" ht="24.2" customHeight="1">
      <c r="B139" s="129"/>
      <c r="C139" s="156" t="s">
        <v>165</v>
      </c>
      <c r="D139" s="156" t="s">
        <v>149</v>
      </c>
      <c r="E139" s="157" t="s">
        <v>466</v>
      </c>
      <c r="F139" s="158" t="s">
        <v>467</v>
      </c>
      <c r="G139" s="159" t="s">
        <v>152</v>
      </c>
      <c r="H139" s="160">
        <v>1976</v>
      </c>
      <c r="I139" s="161"/>
      <c r="J139" s="162">
        <f t="shared" si="5"/>
        <v>0</v>
      </c>
      <c r="K139" s="163"/>
      <c r="L139" s="30"/>
      <c r="M139" s="164" t="s">
        <v>1</v>
      </c>
      <c r="N139" s="128" t="s">
        <v>42</v>
      </c>
      <c r="P139" s="165">
        <f t="shared" si="6"/>
        <v>0</v>
      </c>
      <c r="Q139" s="165">
        <v>0</v>
      </c>
      <c r="R139" s="165">
        <f t="shared" si="7"/>
        <v>0</v>
      </c>
      <c r="S139" s="165">
        <v>0</v>
      </c>
      <c r="T139" s="166">
        <f t="shared" si="8"/>
        <v>0</v>
      </c>
      <c r="AR139" s="167" t="s">
        <v>153</v>
      </c>
      <c r="AT139" s="167" t="s">
        <v>149</v>
      </c>
      <c r="AU139" s="167" t="s">
        <v>126</v>
      </c>
      <c r="AY139" s="13" t="s">
        <v>147</v>
      </c>
      <c r="BE139" s="94">
        <f t="shared" si="9"/>
        <v>0</v>
      </c>
      <c r="BF139" s="94">
        <f t="shared" si="10"/>
        <v>0</v>
      </c>
      <c r="BG139" s="94">
        <f t="shared" si="11"/>
        <v>0</v>
      </c>
      <c r="BH139" s="94">
        <f t="shared" si="12"/>
        <v>0</v>
      </c>
      <c r="BI139" s="94">
        <f t="shared" si="13"/>
        <v>0</v>
      </c>
      <c r="BJ139" s="13" t="s">
        <v>126</v>
      </c>
      <c r="BK139" s="94">
        <f t="shared" si="14"/>
        <v>0</v>
      </c>
      <c r="BL139" s="13" t="s">
        <v>153</v>
      </c>
      <c r="BM139" s="167" t="s">
        <v>181</v>
      </c>
    </row>
    <row r="140" spans="2:65" s="1" customFormat="1" ht="24.2" customHeight="1">
      <c r="B140" s="129"/>
      <c r="C140" s="156" t="s">
        <v>322</v>
      </c>
      <c r="D140" s="156" t="s">
        <v>149</v>
      </c>
      <c r="E140" s="157" t="s">
        <v>468</v>
      </c>
      <c r="F140" s="158" t="s">
        <v>469</v>
      </c>
      <c r="G140" s="159" t="s">
        <v>152</v>
      </c>
      <c r="H140" s="160">
        <v>1976</v>
      </c>
      <c r="I140" s="161"/>
      <c r="J140" s="162">
        <f t="shared" si="5"/>
        <v>0</v>
      </c>
      <c r="K140" s="163"/>
      <c r="L140" s="30"/>
      <c r="M140" s="164" t="s">
        <v>1</v>
      </c>
      <c r="N140" s="128" t="s">
        <v>42</v>
      </c>
      <c r="P140" s="165">
        <f t="shared" si="6"/>
        <v>0</v>
      </c>
      <c r="Q140" s="165">
        <v>0</v>
      </c>
      <c r="R140" s="165">
        <f t="shared" si="7"/>
        <v>0</v>
      </c>
      <c r="S140" s="165">
        <v>0</v>
      </c>
      <c r="T140" s="166">
        <f t="shared" si="8"/>
        <v>0</v>
      </c>
      <c r="AR140" s="167" t="s">
        <v>153</v>
      </c>
      <c r="AT140" s="167" t="s">
        <v>149</v>
      </c>
      <c r="AU140" s="167" t="s">
        <v>126</v>
      </c>
      <c r="AY140" s="13" t="s">
        <v>147</v>
      </c>
      <c r="BE140" s="94">
        <f t="shared" si="9"/>
        <v>0</v>
      </c>
      <c r="BF140" s="94">
        <f t="shared" si="10"/>
        <v>0</v>
      </c>
      <c r="BG140" s="94">
        <f t="shared" si="11"/>
        <v>0</v>
      </c>
      <c r="BH140" s="94">
        <f t="shared" si="12"/>
        <v>0</v>
      </c>
      <c r="BI140" s="94">
        <f t="shared" si="13"/>
        <v>0</v>
      </c>
      <c r="BJ140" s="13" t="s">
        <v>126</v>
      </c>
      <c r="BK140" s="94">
        <f t="shared" si="14"/>
        <v>0</v>
      </c>
      <c r="BL140" s="13" t="s">
        <v>153</v>
      </c>
      <c r="BM140" s="167" t="s">
        <v>185</v>
      </c>
    </row>
    <row r="141" spans="2:65" s="11" customFormat="1" ht="22.9" customHeight="1">
      <c r="B141" s="144"/>
      <c r="D141" s="145" t="s">
        <v>75</v>
      </c>
      <c r="E141" s="154" t="s">
        <v>470</v>
      </c>
      <c r="F141" s="154" t="s">
        <v>471</v>
      </c>
      <c r="I141" s="147"/>
      <c r="J141" s="155">
        <f>BK141</f>
        <v>0</v>
      </c>
      <c r="L141" s="144"/>
      <c r="M141" s="149"/>
      <c r="P141" s="150">
        <f>SUM(P142:P148)</f>
        <v>0</v>
      </c>
      <c r="R141" s="150">
        <f>SUM(R142:R148)</f>
        <v>6.4219999999999999E-2</v>
      </c>
      <c r="T141" s="151">
        <f>SUM(T142:T148)</f>
        <v>0</v>
      </c>
      <c r="AR141" s="145" t="s">
        <v>84</v>
      </c>
      <c r="AT141" s="152" t="s">
        <v>75</v>
      </c>
      <c r="AU141" s="152" t="s">
        <v>84</v>
      </c>
      <c r="AY141" s="145" t="s">
        <v>147</v>
      </c>
      <c r="BK141" s="153">
        <f>SUM(BK142:BK148)</f>
        <v>0</v>
      </c>
    </row>
    <row r="142" spans="2:65" s="1" customFormat="1" ht="37.9" customHeight="1">
      <c r="B142" s="129"/>
      <c r="C142" s="156" t="s">
        <v>169</v>
      </c>
      <c r="D142" s="156" t="s">
        <v>149</v>
      </c>
      <c r="E142" s="157" t="s">
        <v>472</v>
      </c>
      <c r="F142" s="158" t="s">
        <v>473</v>
      </c>
      <c r="G142" s="159" t="s">
        <v>152</v>
      </c>
      <c r="H142" s="160">
        <v>1976</v>
      </c>
      <c r="I142" s="161"/>
      <c r="J142" s="162">
        <f t="shared" ref="J142:J148" si="15">ROUND(I142*H142,2)</f>
        <v>0</v>
      </c>
      <c r="K142" s="163"/>
      <c r="L142" s="30"/>
      <c r="M142" s="164" t="s">
        <v>1</v>
      </c>
      <c r="N142" s="128" t="s">
        <v>42</v>
      </c>
      <c r="P142" s="165">
        <f t="shared" ref="P142:P148" si="16">O142*H142</f>
        <v>0</v>
      </c>
      <c r="Q142" s="165">
        <v>0</v>
      </c>
      <c r="R142" s="165">
        <f t="shared" ref="R142:R148" si="17">Q142*H142</f>
        <v>0</v>
      </c>
      <c r="S142" s="165">
        <v>0</v>
      </c>
      <c r="T142" s="166">
        <f t="shared" ref="T142:T148" si="18">S142*H142</f>
        <v>0</v>
      </c>
      <c r="AR142" s="167" t="s">
        <v>153</v>
      </c>
      <c r="AT142" s="167" t="s">
        <v>149</v>
      </c>
      <c r="AU142" s="167" t="s">
        <v>126</v>
      </c>
      <c r="AY142" s="13" t="s">
        <v>147</v>
      </c>
      <c r="BE142" s="94">
        <f t="shared" ref="BE142:BE148" si="19">IF(N142="základná",J142,0)</f>
        <v>0</v>
      </c>
      <c r="BF142" s="94">
        <f t="shared" ref="BF142:BF148" si="20">IF(N142="znížená",J142,0)</f>
        <v>0</v>
      </c>
      <c r="BG142" s="94">
        <f t="shared" ref="BG142:BG148" si="21">IF(N142="zákl. prenesená",J142,0)</f>
        <v>0</v>
      </c>
      <c r="BH142" s="94">
        <f t="shared" ref="BH142:BH148" si="22">IF(N142="zníž. prenesená",J142,0)</f>
        <v>0</v>
      </c>
      <c r="BI142" s="94">
        <f t="shared" ref="BI142:BI148" si="23">IF(N142="nulová",J142,0)</f>
        <v>0</v>
      </c>
      <c r="BJ142" s="13" t="s">
        <v>126</v>
      </c>
      <c r="BK142" s="94">
        <f t="shared" ref="BK142:BK148" si="24">ROUND(I142*H142,2)</f>
        <v>0</v>
      </c>
      <c r="BL142" s="13" t="s">
        <v>153</v>
      </c>
      <c r="BM142" s="167" t="s">
        <v>7</v>
      </c>
    </row>
    <row r="143" spans="2:65" s="1" customFormat="1" ht="21.75" customHeight="1">
      <c r="B143" s="129"/>
      <c r="C143" s="156" t="s">
        <v>474</v>
      </c>
      <c r="D143" s="156" t="s">
        <v>149</v>
      </c>
      <c r="E143" s="157" t="s">
        <v>475</v>
      </c>
      <c r="F143" s="158" t="s">
        <v>476</v>
      </c>
      <c r="G143" s="159" t="s">
        <v>152</v>
      </c>
      <c r="H143" s="160">
        <v>988</v>
      </c>
      <c r="I143" s="161"/>
      <c r="J143" s="162">
        <f t="shared" si="15"/>
        <v>0</v>
      </c>
      <c r="K143" s="163"/>
      <c r="L143" s="30"/>
      <c r="M143" s="164" t="s">
        <v>1</v>
      </c>
      <c r="N143" s="128" t="s">
        <v>42</v>
      </c>
      <c r="P143" s="165">
        <f t="shared" si="16"/>
        <v>0</v>
      </c>
      <c r="Q143" s="165">
        <v>0</v>
      </c>
      <c r="R143" s="165">
        <f t="shared" si="17"/>
        <v>0</v>
      </c>
      <c r="S143" s="165">
        <v>0</v>
      </c>
      <c r="T143" s="166">
        <f t="shared" si="18"/>
        <v>0</v>
      </c>
      <c r="AR143" s="167" t="s">
        <v>153</v>
      </c>
      <c r="AT143" s="167" t="s">
        <v>149</v>
      </c>
      <c r="AU143" s="167" t="s">
        <v>126</v>
      </c>
      <c r="AY143" s="13" t="s">
        <v>147</v>
      </c>
      <c r="BE143" s="94">
        <f t="shared" si="19"/>
        <v>0</v>
      </c>
      <c r="BF143" s="94">
        <f t="shared" si="20"/>
        <v>0</v>
      </c>
      <c r="BG143" s="94">
        <f t="shared" si="21"/>
        <v>0</v>
      </c>
      <c r="BH143" s="94">
        <f t="shared" si="22"/>
        <v>0</v>
      </c>
      <c r="BI143" s="94">
        <f t="shared" si="23"/>
        <v>0</v>
      </c>
      <c r="BJ143" s="13" t="s">
        <v>126</v>
      </c>
      <c r="BK143" s="94">
        <f t="shared" si="24"/>
        <v>0</v>
      </c>
      <c r="BL143" s="13" t="s">
        <v>153</v>
      </c>
      <c r="BM143" s="167" t="s">
        <v>191</v>
      </c>
    </row>
    <row r="144" spans="2:65" s="1" customFormat="1" ht="16.5" customHeight="1">
      <c r="B144" s="129"/>
      <c r="C144" s="168" t="s">
        <v>173</v>
      </c>
      <c r="D144" s="168" t="s">
        <v>224</v>
      </c>
      <c r="E144" s="169" t="s">
        <v>477</v>
      </c>
      <c r="F144" s="170" t="s">
        <v>478</v>
      </c>
      <c r="G144" s="171" t="s">
        <v>395</v>
      </c>
      <c r="H144" s="172">
        <v>34.58</v>
      </c>
      <c r="I144" s="173"/>
      <c r="J144" s="174">
        <f t="shared" si="15"/>
        <v>0</v>
      </c>
      <c r="K144" s="175"/>
      <c r="L144" s="176"/>
      <c r="M144" s="177" t="s">
        <v>1</v>
      </c>
      <c r="N144" s="178" t="s">
        <v>42</v>
      </c>
      <c r="P144" s="165">
        <f t="shared" si="16"/>
        <v>0</v>
      </c>
      <c r="Q144" s="165">
        <v>1E-3</v>
      </c>
      <c r="R144" s="165">
        <f t="shared" si="17"/>
        <v>3.458E-2</v>
      </c>
      <c r="S144" s="165">
        <v>0</v>
      </c>
      <c r="T144" s="166">
        <f t="shared" si="18"/>
        <v>0</v>
      </c>
      <c r="AR144" s="167" t="s">
        <v>165</v>
      </c>
      <c r="AT144" s="167" t="s">
        <v>224</v>
      </c>
      <c r="AU144" s="167" t="s">
        <v>126</v>
      </c>
      <c r="AY144" s="13" t="s">
        <v>147</v>
      </c>
      <c r="BE144" s="94">
        <f t="shared" si="19"/>
        <v>0</v>
      </c>
      <c r="BF144" s="94">
        <f t="shared" si="20"/>
        <v>0</v>
      </c>
      <c r="BG144" s="94">
        <f t="shared" si="21"/>
        <v>0</v>
      </c>
      <c r="BH144" s="94">
        <f t="shared" si="22"/>
        <v>0</v>
      </c>
      <c r="BI144" s="94">
        <f t="shared" si="23"/>
        <v>0</v>
      </c>
      <c r="BJ144" s="13" t="s">
        <v>126</v>
      </c>
      <c r="BK144" s="94">
        <f t="shared" si="24"/>
        <v>0</v>
      </c>
      <c r="BL144" s="13" t="s">
        <v>153</v>
      </c>
      <c r="BM144" s="167" t="s">
        <v>195</v>
      </c>
    </row>
    <row r="145" spans="2:65" s="1" customFormat="1" ht="24.2" customHeight="1">
      <c r="B145" s="129"/>
      <c r="C145" s="156" t="s">
        <v>479</v>
      </c>
      <c r="D145" s="156" t="s">
        <v>149</v>
      </c>
      <c r="E145" s="157" t="s">
        <v>480</v>
      </c>
      <c r="F145" s="158" t="s">
        <v>481</v>
      </c>
      <c r="G145" s="159" t="s">
        <v>395</v>
      </c>
      <c r="H145" s="160">
        <v>29.64</v>
      </c>
      <c r="I145" s="161"/>
      <c r="J145" s="162">
        <f t="shared" si="15"/>
        <v>0</v>
      </c>
      <c r="K145" s="163"/>
      <c r="L145" s="30"/>
      <c r="M145" s="164" t="s">
        <v>1</v>
      </c>
      <c r="N145" s="128" t="s">
        <v>42</v>
      </c>
      <c r="P145" s="165">
        <f t="shared" si="16"/>
        <v>0</v>
      </c>
      <c r="Q145" s="165">
        <v>0</v>
      </c>
      <c r="R145" s="165">
        <f t="shared" si="17"/>
        <v>0</v>
      </c>
      <c r="S145" s="165">
        <v>0</v>
      </c>
      <c r="T145" s="166">
        <f t="shared" si="18"/>
        <v>0</v>
      </c>
      <c r="AR145" s="167" t="s">
        <v>153</v>
      </c>
      <c r="AT145" s="167" t="s">
        <v>149</v>
      </c>
      <c r="AU145" s="167" t="s">
        <v>126</v>
      </c>
      <c r="AY145" s="13" t="s">
        <v>147</v>
      </c>
      <c r="BE145" s="94">
        <f t="shared" si="19"/>
        <v>0</v>
      </c>
      <c r="BF145" s="94">
        <f t="shared" si="20"/>
        <v>0</v>
      </c>
      <c r="BG145" s="94">
        <f t="shared" si="21"/>
        <v>0</v>
      </c>
      <c r="BH145" s="94">
        <f t="shared" si="22"/>
        <v>0</v>
      </c>
      <c r="BI145" s="94">
        <f t="shared" si="23"/>
        <v>0</v>
      </c>
      <c r="BJ145" s="13" t="s">
        <v>126</v>
      </c>
      <c r="BK145" s="94">
        <f t="shared" si="24"/>
        <v>0</v>
      </c>
      <c r="BL145" s="13" t="s">
        <v>153</v>
      </c>
      <c r="BM145" s="167" t="s">
        <v>199</v>
      </c>
    </row>
    <row r="146" spans="2:65" s="1" customFormat="1" ht="24.2" customHeight="1">
      <c r="B146" s="129"/>
      <c r="C146" s="168" t="s">
        <v>178</v>
      </c>
      <c r="D146" s="168" t="s">
        <v>224</v>
      </c>
      <c r="E146" s="169" t="s">
        <v>482</v>
      </c>
      <c r="F146" s="170" t="s">
        <v>483</v>
      </c>
      <c r="G146" s="171" t="s">
        <v>395</v>
      </c>
      <c r="H146" s="172">
        <v>29.64</v>
      </c>
      <c r="I146" s="173"/>
      <c r="J146" s="174">
        <f t="shared" si="15"/>
        <v>0</v>
      </c>
      <c r="K146" s="175"/>
      <c r="L146" s="176"/>
      <c r="M146" s="177" t="s">
        <v>1</v>
      </c>
      <c r="N146" s="178" t="s">
        <v>42</v>
      </c>
      <c r="P146" s="165">
        <f t="shared" si="16"/>
        <v>0</v>
      </c>
      <c r="Q146" s="165">
        <v>1E-3</v>
      </c>
      <c r="R146" s="165">
        <f t="shared" si="17"/>
        <v>2.964E-2</v>
      </c>
      <c r="S146" s="165">
        <v>0</v>
      </c>
      <c r="T146" s="166">
        <f t="shared" si="18"/>
        <v>0</v>
      </c>
      <c r="AR146" s="167" t="s">
        <v>165</v>
      </c>
      <c r="AT146" s="167" t="s">
        <v>224</v>
      </c>
      <c r="AU146" s="167" t="s">
        <v>126</v>
      </c>
      <c r="AY146" s="13" t="s">
        <v>147</v>
      </c>
      <c r="BE146" s="94">
        <f t="shared" si="19"/>
        <v>0</v>
      </c>
      <c r="BF146" s="94">
        <f t="shared" si="20"/>
        <v>0</v>
      </c>
      <c r="BG146" s="94">
        <f t="shared" si="21"/>
        <v>0</v>
      </c>
      <c r="BH146" s="94">
        <f t="shared" si="22"/>
        <v>0</v>
      </c>
      <c r="BI146" s="94">
        <f t="shared" si="23"/>
        <v>0</v>
      </c>
      <c r="BJ146" s="13" t="s">
        <v>126</v>
      </c>
      <c r="BK146" s="94">
        <f t="shared" si="24"/>
        <v>0</v>
      </c>
      <c r="BL146" s="13" t="s">
        <v>153</v>
      </c>
      <c r="BM146" s="167" t="s">
        <v>203</v>
      </c>
    </row>
    <row r="147" spans="2:65" s="1" customFormat="1" ht="21.75" customHeight="1">
      <c r="B147" s="129"/>
      <c r="C147" s="156" t="s">
        <v>484</v>
      </c>
      <c r="D147" s="156" t="s">
        <v>149</v>
      </c>
      <c r="E147" s="157" t="s">
        <v>485</v>
      </c>
      <c r="F147" s="158" t="s">
        <v>486</v>
      </c>
      <c r="G147" s="159" t="s">
        <v>152</v>
      </c>
      <c r="H147" s="160">
        <v>988</v>
      </c>
      <c r="I147" s="161"/>
      <c r="J147" s="162">
        <f t="shared" si="15"/>
        <v>0</v>
      </c>
      <c r="K147" s="163"/>
      <c r="L147" s="30"/>
      <c r="M147" s="164" t="s">
        <v>1</v>
      </c>
      <c r="N147" s="128" t="s">
        <v>42</v>
      </c>
      <c r="P147" s="165">
        <f t="shared" si="16"/>
        <v>0</v>
      </c>
      <c r="Q147" s="165">
        <v>0</v>
      </c>
      <c r="R147" s="165">
        <f t="shared" si="17"/>
        <v>0</v>
      </c>
      <c r="S147" s="165">
        <v>0</v>
      </c>
      <c r="T147" s="166">
        <f t="shared" si="18"/>
        <v>0</v>
      </c>
      <c r="AR147" s="167" t="s">
        <v>153</v>
      </c>
      <c r="AT147" s="167" t="s">
        <v>149</v>
      </c>
      <c r="AU147" s="167" t="s">
        <v>126</v>
      </c>
      <c r="AY147" s="13" t="s">
        <v>147</v>
      </c>
      <c r="BE147" s="94">
        <f t="shared" si="19"/>
        <v>0</v>
      </c>
      <c r="BF147" s="94">
        <f t="shared" si="20"/>
        <v>0</v>
      </c>
      <c r="BG147" s="94">
        <f t="shared" si="21"/>
        <v>0</v>
      </c>
      <c r="BH147" s="94">
        <f t="shared" si="22"/>
        <v>0</v>
      </c>
      <c r="BI147" s="94">
        <f t="shared" si="23"/>
        <v>0</v>
      </c>
      <c r="BJ147" s="13" t="s">
        <v>126</v>
      </c>
      <c r="BK147" s="94">
        <f t="shared" si="24"/>
        <v>0</v>
      </c>
      <c r="BL147" s="13" t="s">
        <v>153</v>
      </c>
      <c r="BM147" s="167" t="s">
        <v>207</v>
      </c>
    </row>
    <row r="148" spans="2:65" s="1" customFormat="1" ht="21.75" customHeight="1">
      <c r="B148" s="129"/>
      <c r="C148" s="156" t="s">
        <v>181</v>
      </c>
      <c r="D148" s="156" t="s">
        <v>149</v>
      </c>
      <c r="E148" s="157" t="s">
        <v>487</v>
      </c>
      <c r="F148" s="158" t="s">
        <v>488</v>
      </c>
      <c r="G148" s="159" t="s">
        <v>152</v>
      </c>
      <c r="H148" s="160">
        <v>988</v>
      </c>
      <c r="I148" s="161"/>
      <c r="J148" s="162">
        <f t="shared" si="15"/>
        <v>0</v>
      </c>
      <c r="K148" s="163"/>
      <c r="L148" s="30"/>
      <c r="M148" s="179" t="s">
        <v>1</v>
      </c>
      <c r="N148" s="180" t="s">
        <v>42</v>
      </c>
      <c r="O148" s="181"/>
      <c r="P148" s="182">
        <f t="shared" si="16"/>
        <v>0</v>
      </c>
      <c r="Q148" s="182">
        <v>0</v>
      </c>
      <c r="R148" s="182">
        <f t="shared" si="17"/>
        <v>0</v>
      </c>
      <c r="S148" s="182">
        <v>0</v>
      </c>
      <c r="T148" s="183">
        <f t="shared" si="18"/>
        <v>0</v>
      </c>
      <c r="AR148" s="167" t="s">
        <v>153</v>
      </c>
      <c r="AT148" s="167" t="s">
        <v>149</v>
      </c>
      <c r="AU148" s="167" t="s">
        <v>126</v>
      </c>
      <c r="AY148" s="13" t="s">
        <v>147</v>
      </c>
      <c r="BE148" s="94">
        <f t="shared" si="19"/>
        <v>0</v>
      </c>
      <c r="BF148" s="94">
        <f t="shared" si="20"/>
        <v>0</v>
      </c>
      <c r="BG148" s="94">
        <f t="shared" si="21"/>
        <v>0</v>
      </c>
      <c r="BH148" s="94">
        <f t="shared" si="22"/>
        <v>0</v>
      </c>
      <c r="BI148" s="94">
        <f t="shared" si="23"/>
        <v>0</v>
      </c>
      <c r="BJ148" s="13" t="s">
        <v>126</v>
      </c>
      <c r="BK148" s="94">
        <f t="shared" si="24"/>
        <v>0</v>
      </c>
      <c r="BL148" s="13" t="s">
        <v>153</v>
      </c>
      <c r="BM148" s="167" t="s">
        <v>211</v>
      </c>
    </row>
    <row r="149" spans="2:65" s="1" customFormat="1" ht="6.95" customHeight="1">
      <c r="B149" s="45"/>
      <c r="C149" s="46"/>
      <c r="D149" s="46"/>
      <c r="E149" s="46"/>
      <c r="F149" s="46"/>
      <c r="G149" s="46"/>
      <c r="H149" s="46"/>
      <c r="I149" s="46"/>
      <c r="J149" s="46"/>
      <c r="K149" s="46"/>
      <c r="L149" s="30"/>
    </row>
  </sheetData>
  <autoFilter ref="C128:K148" xr:uid="{00000000-0009-0000-0000-000002000000}"/>
  <mergeCells count="14">
    <mergeCell ref="D107:F107"/>
    <mergeCell ref="E119:H119"/>
    <mergeCell ref="E121:H121"/>
    <mergeCell ref="L2:V2"/>
    <mergeCell ref="E87:H87"/>
    <mergeCell ref="D103:F103"/>
    <mergeCell ref="D104:F104"/>
    <mergeCell ref="D105:F105"/>
    <mergeCell ref="D106:F106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6</vt:i4>
      </vt:variant>
    </vt:vector>
  </HeadingPairs>
  <TitlesOfParts>
    <vt:vector size="9" baseType="lpstr">
      <vt:lpstr>Rekapitulácia stavby</vt:lpstr>
      <vt:lpstr>SO 001 - Komunikácie</vt:lpstr>
      <vt:lpstr>SO 001a - Sadové úpravy</vt:lpstr>
      <vt:lpstr>'Rekapitulácia stavby'!Názvy_tlače</vt:lpstr>
      <vt:lpstr>'SO 001 - Komunikácie'!Názvy_tlače</vt:lpstr>
      <vt:lpstr>'SO 001a - Sadové úpravy'!Názvy_tlače</vt:lpstr>
      <vt:lpstr>'Rekapitulácia stavby'!Oblasť_tlače</vt:lpstr>
      <vt:lpstr>'SO 001 - Komunikácie'!Oblasť_tlače</vt:lpstr>
      <vt:lpstr>'SO 001a - Sadové úpravy'!Oblasť_tlače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Eva</dc:creator>
  <cp:lastModifiedBy>lcencerova</cp:lastModifiedBy>
  <dcterms:created xsi:type="dcterms:W3CDTF">2022-09-14T08:30:05Z</dcterms:created>
  <dcterms:modified xsi:type="dcterms:W3CDTF">2022-10-17T12:52:53Z</dcterms:modified>
</cp:coreProperties>
</file>